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https://365tno.sharepoint.com/teams/P060.38515/TeamDocuments/Team/Gebouwde omgeving/Doorrekening Ontwerp Klimaatakkoord 1e kw 2019/"/>
    </mc:Choice>
  </mc:AlternateContent>
  <xr:revisionPtr revIDLastSave="10" documentId="8_{914318EC-354F-4CD9-B945-BD6142B65538}" xr6:coauthVersionLast="36" xr6:coauthVersionMax="36" xr10:uidLastSave="{E49F6510-F177-4ECC-B291-701FCBA05E41}"/>
  <bookViews>
    <workbookView xWindow="0" yWindow="0" windowWidth="23040" windowHeight="8985" xr2:uid="{FA5667C3-7067-421B-AF1B-A3443CA8552D}"/>
  </bookViews>
  <sheets>
    <sheet name="Inhoud " sheetId="18" r:id="rId1"/>
    <sheet name="Tabel 1 Kerntabel" sheetId="9" r:id="rId2"/>
    <sheet name="Tabel 2 Woningequivalenten" sheetId="1" r:id="rId3"/>
    <sheet name="Tabel 3 Aardgas" sheetId="2" r:id="rId4"/>
    <sheet name="Tabel 4 Elektriciteit" sheetId="3" r:id="rId5"/>
    <sheet name="Tabel 5 Warmtelevering" sheetId="6" r:id="rId6"/>
    <sheet name="Tabel 6 directe emissies" sheetId="4" r:id="rId7"/>
    <sheet name="Tabel 7 Investeringen" sheetId="5" r:id="rId8"/>
    <sheet name="Tabel 8 Nationale Kosten" sheetId="7" r:id="rId9"/>
    <sheet name="Tabel 9 warmtelevering in OKA" sheetId="12" r:id="rId10"/>
    <sheet name="Tabel 10 Wijkaanpak woningen" sheetId="15" r:id="rId11"/>
    <sheet name="Tabel 11 Wijkaanpak investering" sheetId="17" r:id="rId12"/>
    <sheet name="Tabel 12 Wijkaanpak energie" sheetId="16" r:id="rId13"/>
    <sheet name="Tabel 13 Wijkaanpak onrend top" sheetId="13" r:id="rId14"/>
    <sheet name="Tabel 14 Wijkaanpak subsidie" sheetId="14" r:id="rId15"/>
    <sheet name="Tabel 15 invest. besp. concept" sheetId="19" r:id="rId16"/>
  </sheets>
  <definedNames>
    <definedName name="_Ref3198864" localSheetId="14">'Tabel 14 Wijkaanpak subsidie'!$D$2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69" i="14" l="1"/>
  <c r="G69" i="14"/>
  <c r="I69" i="14"/>
  <c r="M69" i="14"/>
  <c r="E69" i="14"/>
  <c r="F62" i="14"/>
  <c r="G62" i="14"/>
  <c r="I62" i="14"/>
  <c r="E62" i="14"/>
  <c r="F55" i="14"/>
  <c r="G55" i="14"/>
  <c r="E55" i="14"/>
  <c r="F48" i="14"/>
  <c r="G48" i="14"/>
  <c r="E48" i="14"/>
  <c r="F41" i="14"/>
  <c r="G41" i="14"/>
  <c r="E41" i="14"/>
  <c r="F34" i="14"/>
  <c r="G34" i="14"/>
  <c r="E34" i="14"/>
  <c r="F27" i="14"/>
  <c r="G27" i="14"/>
  <c r="F20" i="14"/>
  <c r="G20" i="14"/>
  <c r="E20" i="14"/>
  <c r="E27" i="14"/>
  <c r="H66" i="14"/>
  <c r="H63" i="14" s="1"/>
  <c r="H69" i="14" s="1"/>
  <c r="H59" i="14"/>
  <c r="H56" i="14" s="1"/>
  <c r="H62" i="14" s="1"/>
  <c r="P66" i="14"/>
  <c r="P69" i="14" s="1"/>
  <c r="O66" i="14"/>
  <c r="O69" i="14" s="1"/>
  <c r="N66" i="14"/>
  <c r="N69" i="14" s="1"/>
  <c r="M66" i="14"/>
  <c r="L66" i="14"/>
  <c r="L69" i="14" s="1"/>
  <c r="K66" i="14"/>
  <c r="K69" i="14" s="1"/>
  <c r="J66" i="14"/>
  <c r="J69" i="14" s="1"/>
  <c r="I66" i="14"/>
  <c r="P59" i="14"/>
  <c r="P62" i="14" s="1"/>
  <c r="O59" i="14"/>
  <c r="O62" i="14" s="1"/>
  <c r="N59" i="14"/>
  <c r="N62" i="14" s="1"/>
  <c r="M59" i="14"/>
  <c r="M62" i="14" s="1"/>
  <c r="L59" i="14"/>
  <c r="L62" i="14" s="1"/>
  <c r="K59" i="14"/>
  <c r="K62" i="14" s="1"/>
  <c r="J59" i="14"/>
  <c r="J62" i="14" s="1"/>
  <c r="I59" i="14"/>
  <c r="P52" i="14"/>
  <c r="P55" i="14" s="1"/>
  <c r="O52" i="14"/>
  <c r="O55" i="14" s="1"/>
  <c r="N52" i="14"/>
  <c r="N55" i="14" s="1"/>
  <c r="M52" i="14"/>
  <c r="M55" i="14" s="1"/>
  <c r="L52" i="14"/>
  <c r="L55" i="14" s="1"/>
  <c r="K52" i="14"/>
  <c r="K55" i="14" s="1"/>
  <c r="J52" i="14"/>
  <c r="J55" i="14" s="1"/>
  <c r="I52" i="14"/>
  <c r="I55" i="14" s="1"/>
  <c r="H52" i="14"/>
  <c r="H49" i="14" s="1"/>
  <c r="H55" i="14" s="1"/>
  <c r="P45" i="14"/>
  <c r="P48" i="14" s="1"/>
  <c r="O45" i="14"/>
  <c r="O48" i="14" s="1"/>
  <c r="N45" i="14"/>
  <c r="N48" i="14" s="1"/>
  <c r="M45" i="14"/>
  <c r="M48" i="14" s="1"/>
  <c r="L45" i="14"/>
  <c r="L48" i="14" s="1"/>
  <c r="K45" i="14"/>
  <c r="K48" i="14" s="1"/>
  <c r="J45" i="14"/>
  <c r="J48" i="14" s="1"/>
  <c r="I45" i="14"/>
  <c r="I48" i="14" s="1"/>
  <c r="H45" i="14"/>
  <c r="H42" i="14" s="1"/>
  <c r="H48" i="14" s="1"/>
  <c r="P38" i="14"/>
  <c r="P41" i="14" s="1"/>
  <c r="O38" i="14"/>
  <c r="O41" i="14" s="1"/>
  <c r="N38" i="14"/>
  <c r="N41" i="14" s="1"/>
  <c r="M38" i="14"/>
  <c r="M41" i="14" s="1"/>
  <c r="L38" i="14"/>
  <c r="L41" i="14" s="1"/>
  <c r="K38" i="14"/>
  <c r="K41" i="14" s="1"/>
  <c r="J38" i="14"/>
  <c r="J41" i="14" s="1"/>
  <c r="I38" i="14"/>
  <c r="I41" i="14" s="1"/>
  <c r="H38" i="14"/>
  <c r="P31" i="14"/>
  <c r="P34" i="14" s="1"/>
  <c r="O31" i="14"/>
  <c r="O34" i="14" s="1"/>
  <c r="N31" i="14"/>
  <c r="N34" i="14" s="1"/>
  <c r="M31" i="14"/>
  <c r="M34" i="14" s="1"/>
  <c r="L31" i="14"/>
  <c r="L34" i="14" s="1"/>
  <c r="K31" i="14"/>
  <c r="K34" i="14" s="1"/>
  <c r="J31" i="14"/>
  <c r="J34" i="14" s="1"/>
  <c r="I31" i="14"/>
  <c r="I34" i="14" s="1"/>
  <c r="H31" i="14"/>
  <c r="H28" i="14" s="1"/>
  <c r="H34" i="14" s="1"/>
  <c r="P24" i="14"/>
  <c r="P27" i="14" s="1"/>
  <c r="O24" i="14"/>
  <c r="O27" i="14" s="1"/>
  <c r="N24" i="14"/>
  <c r="N27" i="14" s="1"/>
  <c r="M24" i="14"/>
  <c r="M27" i="14" s="1"/>
  <c r="L24" i="14"/>
  <c r="L27" i="14" s="1"/>
  <c r="K24" i="14"/>
  <c r="K27" i="14" s="1"/>
  <c r="J24" i="14"/>
  <c r="J27" i="14" s="1"/>
  <c r="I24" i="14"/>
  <c r="I27" i="14" s="1"/>
  <c r="H24" i="14"/>
  <c r="H21" i="14" s="1"/>
  <c r="H27" i="14" s="1"/>
  <c r="J17" i="14"/>
  <c r="J20" i="14" s="1"/>
  <c r="K17" i="14"/>
  <c r="K20" i="14" s="1"/>
  <c r="L17" i="14"/>
  <c r="L20" i="14" s="1"/>
  <c r="M17" i="14"/>
  <c r="M20" i="14" s="1"/>
  <c r="N17" i="14"/>
  <c r="N20" i="14" s="1"/>
  <c r="O17" i="14"/>
  <c r="O20" i="14" s="1"/>
  <c r="P17" i="14"/>
  <c r="P20" i="14" s="1"/>
  <c r="I17" i="14"/>
  <c r="I20" i="14" s="1"/>
  <c r="H17" i="14"/>
  <c r="H14" i="14" s="1"/>
  <c r="H20" i="14" s="1"/>
  <c r="H35" i="14"/>
  <c r="H41" i="14" s="1"/>
  <c r="C17" i="18" l="1"/>
  <c r="J39" i="19"/>
  <c r="I39" i="19"/>
  <c r="H39" i="19"/>
  <c r="G39" i="19"/>
  <c r="F39" i="19"/>
  <c r="E39" i="19"/>
  <c r="D39" i="19"/>
  <c r="J38" i="19"/>
  <c r="I38" i="19"/>
  <c r="H38" i="19"/>
  <c r="G38" i="19"/>
  <c r="F38" i="19"/>
  <c r="E38" i="19"/>
  <c r="D38" i="19"/>
  <c r="J37" i="19"/>
  <c r="I37" i="19"/>
  <c r="H37" i="19"/>
  <c r="G37" i="19"/>
  <c r="F37" i="19"/>
  <c r="E37" i="19"/>
  <c r="D37" i="19"/>
  <c r="J36" i="19"/>
  <c r="I36" i="19"/>
  <c r="H36" i="19"/>
  <c r="G36" i="19"/>
  <c r="F36" i="19"/>
  <c r="E36" i="19"/>
  <c r="D36" i="19"/>
  <c r="J35" i="19"/>
  <c r="J34" i="19" s="1"/>
  <c r="I35" i="19"/>
  <c r="H35" i="19"/>
  <c r="H34" i="19" s="1"/>
  <c r="G35" i="19"/>
  <c r="G34" i="19" s="1"/>
  <c r="F35" i="19"/>
  <c r="F34" i="19" s="1"/>
  <c r="E35" i="19"/>
  <c r="D35" i="19"/>
  <c r="D34" i="19" s="1"/>
  <c r="I34" i="19"/>
  <c r="E34" i="19"/>
  <c r="J33" i="19"/>
  <c r="I33" i="19"/>
  <c r="H33" i="19"/>
  <c r="G33" i="19"/>
  <c r="F33" i="19"/>
  <c r="E33" i="19"/>
  <c r="D33" i="19"/>
  <c r="J32" i="19"/>
  <c r="I32" i="19"/>
  <c r="H32" i="19"/>
  <c r="G32" i="19"/>
  <c r="F32" i="19"/>
  <c r="E32" i="19"/>
  <c r="D32" i="19"/>
  <c r="J31" i="19"/>
  <c r="I31" i="19"/>
  <c r="H31" i="19"/>
  <c r="G31" i="19"/>
  <c r="F31" i="19"/>
  <c r="E31" i="19"/>
  <c r="D31" i="19"/>
  <c r="J30" i="19"/>
  <c r="I30" i="19"/>
  <c r="H30" i="19"/>
  <c r="G30" i="19"/>
  <c r="F30" i="19"/>
  <c r="E30" i="19"/>
  <c r="D30" i="19"/>
  <c r="J29" i="19"/>
  <c r="I29" i="19"/>
  <c r="H29" i="19"/>
  <c r="G29" i="19"/>
  <c r="F29" i="19"/>
  <c r="E29" i="19"/>
  <c r="D29" i="19"/>
  <c r="J28" i="19"/>
  <c r="I28" i="19"/>
  <c r="I27" i="19" s="1"/>
  <c r="H28" i="19"/>
  <c r="H27" i="19" s="1"/>
  <c r="G28" i="19"/>
  <c r="G27" i="19" s="1"/>
  <c r="F28" i="19"/>
  <c r="E28" i="19"/>
  <c r="E27" i="19" s="1"/>
  <c r="D28" i="19"/>
  <c r="D27" i="19" s="1"/>
  <c r="J27" i="19"/>
  <c r="F27" i="19"/>
  <c r="J26" i="19"/>
  <c r="I26" i="19"/>
  <c r="H26" i="19"/>
  <c r="G26" i="19"/>
  <c r="F26" i="19"/>
  <c r="K26" i="19" s="1"/>
  <c r="K32" i="19" s="1"/>
  <c r="E26" i="19"/>
  <c r="D26" i="19"/>
  <c r="J20" i="19"/>
  <c r="I20" i="19"/>
  <c r="H20" i="19"/>
  <c r="G20" i="19"/>
  <c r="F20" i="19"/>
  <c r="E20" i="19"/>
  <c r="D20" i="19"/>
  <c r="J13" i="19"/>
  <c r="I13" i="19"/>
  <c r="H13" i="19"/>
  <c r="G13" i="19"/>
  <c r="F13" i="19"/>
  <c r="E13" i="19"/>
  <c r="D13" i="19"/>
  <c r="K12" i="19"/>
  <c r="K16" i="19" s="1"/>
  <c r="K11" i="19"/>
  <c r="K9" i="19"/>
  <c r="J6" i="19"/>
  <c r="I6" i="19"/>
  <c r="H6" i="19"/>
  <c r="G6" i="19"/>
  <c r="F6" i="19"/>
  <c r="E6" i="19"/>
  <c r="D6" i="19"/>
  <c r="K5" i="19"/>
  <c r="K10" i="19" s="1"/>
  <c r="K7" i="19" l="1"/>
  <c r="K17" i="19"/>
  <c r="K6" i="19"/>
  <c r="K8" i="19"/>
  <c r="K33" i="19"/>
  <c r="K39" i="19"/>
  <c r="K38" i="19"/>
  <c r="K36" i="19"/>
  <c r="K34" i="19"/>
  <c r="K35" i="19"/>
  <c r="K37" i="19"/>
  <c r="K29" i="19"/>
  <c r="K27" i="19"/>
  <c r="K31" i="19"/>
  <c r="K14" i="19"/>
  <c r="K18" i="19"/>
  <c r="K15" i="19"/>
  <c r="K13" i="19"/>
  <c r="K28" i="19"/>
  <c r="K30" i="19"/>
  <c r="F23" i="16" l="1"/>
  <c r="O32" i="12"/>
  <c r="AD32" i="12"/>
  <c r="R59" i="15" l="1"/>
  <c r="R58" i="15"/>
  <c r="R57" i="15"/>
  <c r="R56" i="15"/>
  <c r="R55" i="15"/>
  <c r="R54" i="15"/>
  <c r="R53" i="15"/>
  <c r="R52" i="15"/>
  <c r="R51" i="15"/>
  <c r="R50" i="15"/>
  <c r="R49" i="15"/>
  <c r="R48" i="15"/>
  <c r="R47" i="15"/>
  <c r="R46" i="15"/>
  <c r="R45" i="15"/>
  <c r="R44" i="15"/>
  <c r="R43" i="15"/>
  <c r="R42" i="15"/>
  <c r="R41" i="15"/>
  <c r="R40" i="15"/>
  <c r="R39" i="15"/>
  <c r="R38" i="15"/>
  <c r="R37" i="15"/>
  <c r="R36" i="15"/>
  <c r="R35" i="15"/>
  <c r="R34" i="15"/>
  <c r="R33" i="15"/>
  <c r="R32" i="15"/>
  <c r="R31" i="15"/>
  <c r="R30" i="15"/>
  <c r="R29" i="15"/>
  <c r="R28" i="15"/>
  <c r="R27" i="15"/>
  <c r="R26" i="15"/>
  <c r="R25" i="15"/>
  <c r="R24" i="15"/>
  <c r="R23" i="15"/>
  <c r="R22" i="15"/>
  <c r="R21" i="15"/>
  <c r="R20" i="15"/>
  <c r="R19" i="15"/>
  <c r="R18" i="15"/>
  <c r="R17" i="15"/>
  <c r="R16" i="15"/>
  <c r="R15" i="15"/>
  <c r="R14" i="15"/>
  <c r="R13" i="15"/>
  <c r="R12" i="15"/>
  <c r="R11" i="15"/>
  <c r="R10" i="15"/>
  <c r="R9" i="15"/>
  <c r="R8" i="15"/>
  <c r="R7" i="15"/>
  <c r="R6" i="15"/>
  <c r="R5" i="15"/>
  <c r="R4" i="15"/>
  <c r="J19" i="7" l="1"/>
  <c r="I19" i="7"/>
  <c r="H19" i="7"/>
  <c r="K10" i="7"/>
  <c r="E19" i="7"/>
  <c r="D19" i="7"/>
  <c r="C19" i="7"/>
  <c r="F9" i="7" l="1"/>
  <c r="K9" i="7" l="1"/>
  <c r="C16" i="18"/>
  <c r="C15" i="18"/>
  <c r="C14" i="18"/>
  <c r="C13" i="18"/>
  <c r="C12" i="18"/>
  <c r="C11" i="18"/>
  <c r="C10" i="18"/>
  <c r="C9" i="18"/>
  <c r="C8" i="18"/>
  <c r="C7" i="18"/>
  <c r="C6" i="18"/>
  <c r="C5" i="18"/>
  <c r="C4" i="18"/>
  <c r="C3" i="18"/>
  <c r="F9" i="16"/>
  <c r="F16" i="16"/>
  <c r="F22" i="16"/>
  <c r="F21" i="16"/>
  <c r="F20" i="16"/>
  <c r="F19" i="16"/>
  <c r="F18" i="16"/>
  <c r="F17" i="16"/>
  <c r="F15" i="16"/>
  <c r="F14" i="16"/>
  <c r="F13" i="16"/>
  <c r="F12" i="16"/>
  <c r="F11" i="16"/>
  <c r="F10" i="16"/>
  <c r="F8" i="16"/>
  <c r="F7" i="16"/>
  <c r="F6" i="16"/>
  <c r="F5" i="16"/>
  <c r="F4" i="16"/>
  <c r="F3" i="16"/>
  <c r="G19" i="7" l="1"/>
  <c r="H11" i="7"/>
  <c r="G11" i="7"/>
  <c r="J6" i="7"/>
  <c r="H6" i="7"/>
  <c r="G6" i="7"/>
  <c r="C8" i="7"/>
  <c r="B19" i="7"/>
  <c r="E11" i="7"/>
  <c r="D11" i="7"/>
  <c r="B11" i="7"/>
  <c r="E6" i="7"/>
  <c r="D6" i="7"/>
  <c r="B6" i="7"/>
  <c r="J11" i="7" l="1"/>
  <c r="I11" i="7"/>
  <c r="G8" i="7"/>
  <c r="G22" i="7" s="1"/>
  <c r="K8" i="7"/>
  <c r="K20" i="7"/>
  <c r="K19" i="7" s="1"/>
  <c r="I8" i="7"/>
  <c r="F7" i="7"/>
  <c r="F6" i="7" s="1"/>
  <c r="F13" i="7"/>
  <c r="F14" i="7"/>
  <c r="F17" i="7"/>
  <c r="J26" i="7"/>
  <c r="E26" i="7"/>
  <c r="B8" i="7"/>
  <c r="B22" i="7" s="1"/>
  <c r="K7" i="7"/>
  <c r="K6" i="7" s="1"/>
  <c r="K15" i="7"/>
  <c r="H8" i="7"/>
  <c r="H22" i="7" s="1"/>
  <c r="F18" i="7"/>
  <c r="J8" i="7"/>
  <c r="J22" i="7" s="1"/>
  <c r="K17" i="7"/>
  <c r="F27" i="7"/>
  <c r="K27" i="7"/>
  <c r="F28" i="7"/>
  <c r="H26" i="7"/>
  <c r="F12" i="7"/>
  <c r="F15" i="7"/>
  <c r="F16" i="7"/>
  <c r="F20" i="7"/>
  <c r="F19" i="7" s="1"/>
  <c r="K28" i="7"/>
  <c r="C11" i="7"/>
  <c r="C26" i="7"/>
  <c r="I6" i="7"/>
  <c r="C6" i="7"/>
  <c r="F8" i="7"/>
  <c r="E8" i="7"/>
  <c r="E22" i="7" s="1"/>
  <c r="K12" i="7"/>
  <c r="K14" i="7"/>
  <c r="D8" i="7"/>
  <c r="D22" i="7" s="1"/>
  <c r="K13" i="7"/>
  <c r="K16" i="7"/>
  <c r="K18" i="7"/>
  <c r="A24" i="7"/>
  <c r="A24" i="5"/>
  <c r="A24" i="2"/>
  <c r="C22" i="7" l="1"/>
  <c r="I22" i="7"/>
  <c r="F11" i="7"/>
  <c r="F22" i="7" s="1"/>
  <c r="K11" i="7"/>
  <c r="K22" i="7" s="1"/>
  <c r="AA26" i="4"/>
  <c r="N26" i="2"/>
  <c r="N26" i="4"/>
  <c r="AA26" i="2"/>
  <c r="F29" i="7" l="1"/>
  <c r="F26" i="7" s="1"/>
  <c r="D26" i="7"/>
  <c r="K29" i="7"/>
  <c r="K26" i="7" s="1"/>
  <c r="I26" i="7"/>
  <c r="G26" i="7"/>
  <c r="AA26" i="5"/>
  <c r="B26" i="7"/>
  <c r="N26" i="5"/>
</calcChain>
</file>

<file path=xl/sharedStrings.xml><?xml version="1.0" encoding="utf-8"?>
<sst xmlns="http://schemas.openxmlformats.org/spreadsheetml/2006/main" count="1279" uniqueCount="258">
  <si>
    <t>Aantal woningequivalenten [x1000]</t>
  </si>
  <si>
    <t>Normering verduurzaming utiliteitsbouw</t>
  </si>
  <si>
    <t>Nieuwbouw ubouw aardgasvrij</t>
  </si>
  <si>
    <t>Nieuwbouw woningen aardgasvrij</t>
  </si>
  <si>
    <t>Totaal gebouwde omgeving</t>
  </si>
  <si>
    <t>Bestaande Utiliteitsbouw</t>
  </si>
  <si>
    <t>Nieuwbouw</t>
  </si>
  <si>
    <t>Wijkaanpak woningen</t>
  </si>
  <si>
    <t>Vrijwillige aanpak</t>
  </si>
  <si>
    <t>Duurzame warmte productie uitbreiding warmtelevering</t>
  </si>
  <si>
    <t>Verduurzaming warmteproductie bestaande netten</t>
  </si>
  <si>
    <t>Verwijderen aardgasaansluitingen</t>
  </si>
  <si>
    <t>Onderwaarde</t>
  </si>
  <si>
    <t>Bovenwaarde</t>
  </si>
  <si>
    <t>cumulatief 2019-2030</t>
  </si>
  <si>
    <t>Totaal duurzamen warmtenetten</t>
  </si>
  <si>
    <t>Subsidie huurwoningen zonder belastingschuif</t>
  </si>
  <si>
    <t>Extra effect huur belastingschuif A</t>
  </si>
  <si>
    <t>Extra effect huur belastingschuif B</t>
  </si>
  <si>
    <t>Subsidie koopwoningen zonder belastingschuif</t>
  </si>
  <si>
    <t>Extra effect koop belastingschuif B</t>
  </si>
  <si>
    <t>Extra effect koop belastingschuif A</t>
  </si>
  <si>
    <t>Ubouw op warmtenetten in wijkaanpak</t>
  </si>
  <si>
    <t>Vrijwillige aanpak koop met belastingschuif A</t>
  </si>
  <si>
    <r>
      <t>Ubouw op warmtenetten in wijkaanpak</t>
    </r>
    <r>
      <rPr>
        <vertAlign val="superscript"/>
        <sz val="11"/>
        <rFont val="Calibri"/>
        <family val="2"/>
        <scheme val="minor"/>
      </rPr>
      <t>1</t>
    </r>
  </si>
  <si>
    <r>
      <rPr>
        <vertAlign val="superscript"/>
        <sz val="11"/>
        <color theme="1"/>
        <rFont val="Calibri"/>
        <family val="2"/>
        <scheme val="minor"/>
      </rPr>
      <t xml:space="preserve">1) </t>
    </r>
    <r>
      <rPr>
        <sz val="11"/>
        <color theme="1"/>
        <rFont val="Calibri"/>
        <family val="2"/>
        <scheme val="minor"/>
      </rPr>
      <t>Qua emissies bestaat een gemiddeld utiliteitsgebouw uit 85 woningequivalenten. Voor aantal gebouwen dus delen door 85</t>
    </r>
  </si>
  <si>
    <t>Mutatie aardgasverbruik (PJ)</t>
  </si>
  <si>
    <t>Extra effect huur belastingschuif A t.o.v. B</t>
  </si>
  <si>
    <t>Extra effect koop belastingschuif A t.o.v. B</t>
  </si>
  <si>
    <t>Mutatie Elektriciteitsverbruik (PJ)</t>
  </si>
  <si>
    <t>Nieuwbouw ubouw Directe emissiesvrij</t>
  </si>
  <si>
    <t>Nieuwbouw woningen Directe emissiesvrij</t>
  </si>
  <si>
    <r>
      <t>Mutatie Directe emissies (Mton CO</t>
    </r>
    <r>
      <rPr>
        <vertAlign val="subscript"/>
        <sz val="11"/>
        <rFont val="Calibri"/>
        <family val="2"/>
        <scheme val="minor"/>
      </rPr>
      <t>2</t>
    </r>
    <r>
      <rPr>
        <sz val="11"/>
        <rFont val="Calibri"/>
        <family val="2"/>
        <scheme val="minor"/>
      </rPr>
      <t>)</t>
    </r>
  </si>
  <si>
    <t>Nieuwbouw ubouw investeringenvrij</t>
  </si>
  <si>
    <t>Nieuwbouw woningen investeringenvrij</t>
  </si>
  <si>
    <t>Verwijderen investeringenaansluitingen</t>
  </si>
  <si>
    <t>Investeringen (mln. euro)</t>
  </si>
  <si>
    <t>Nieuwbouw ubouw warmtevrij</t>
  </si>
  <si>
    <t>Nieuwbouw woningen warmtevrij</t>
  </si>
  <si>
    <t>Mutatie verbruik geleverde warmte (PJ)</t>
  </si>
  <si>
    <t>Nieuwbouw ubouw Nationale kostenvrij</t>
  </si>
  <si>
    <t>Nieuwbouw woningen Nationale kostenvrij</t>
  </si>
  <si>
    <t>Nationale kosten in zichtjaar 2030 (mln. euro)</t>
  </si>
  <si>
    <t>OPEX</t>
  </si>
  <si>
    <t>CAPEX</t>
  </si>
  <si>
    <t>Besparing energie</t>
  </si>
  <si>
    <t>Investering</t>
  </si>
  <si>
    <t>Nationale kosten</t>
  </si>
  <si>
    <t>Onder</t>
  </si>
  <si>
    <t>Boven</t>
  </si>
  <si>
    <t>hybride</t>
  </si>
  <si>
    <t>2019-2030</t>
  </si>
  <si>
    <t>Aantal aansluitingen op warmtenetten (x1000 woningequivalenten)</t>
  </si>
  <si>
    <t>Idem in basispad</t>
  </si>
  <si>
    <t>Idem na uitvoering OKA</t>
  </si>
  <si>
    <t>Extra aansluitingen tgv OKA</t>
  </si>
  <si>
    <t>W.v. door nieuwbouw</t>
  </si>
  <si>
    <t>w.v. door wijkaanpak</t>
  </si>
  <si>
    <t>w.v. in huurwoningen</t>
  </si>
  <si>
    <t xml:space="preserve">w.v. in koopwoningen </t>
  </si>
  <si>
    <t>w.v. in Ubouw</t>
  </si>
  <si>
    <t>Warmtelevering (PJ/j)</t>
  </si>
  <si>
    <t>Extra warmtelevering tgv OKA</t>
  </si>
  <si>
    <t>Besparing op aardgas door overstap op warmtelevering (PJ/jaar)</t>
  </si>
  <si>
    <t xml:space="preserve">Mutatie gasgebruik tgv OKA </t>
  </si>
  <si>
    <t>w.v. Extra gas in hulpketels</t>
  </si>
  <si>
    <t>Emissiereductie tgv OKA</t>
  </si>
  <si>
    <t>w.v. in GO</t>
  </si>
  <si>
    <t>w.v. in e-sector</t>
  </si>
  <si>
    <t>Investeerder</t>
  </si>
  <si>
    <t>concept</t>
  </si>
  <si>
    <t>Bandbreedte</t>
  </si>
  <si>
    <t>Corporaties</t>
  </si>
  <si>
    <t>Corporatie</t>
  </si>
  <si>
    <t>All-electric</t>
  </si>
  <si>
    <t>Middenwaarde OKA</t>
  </si>
  <si>
    <t>Koopwoningen</t>
  </si>
  <si>
    <t>Woningeigenaar</t>
  </si>
  <si>
    <t>warmtenet</t>
  </si>
  <si>
    <t>Warmteleverancier</t>
  </si>
  <si>
    <t>Onderwaarde OKA</t>
  </si>
  <si>
    <t>Huidige energiebelasting</t>
  </si>
  <si>
    <t>Belastingschuif variant A</t>
  </si>
  <si>
    <t>Belastingschuif variant B</t>
  </si>
  <si>
    <t>Eigenaar woning</t>
  </si>
  <si>
    <t>Variant</t>
  </si>
  <si>
    <t>Zonder sociaal huurakkoord beperking en Belastingschuif variant A</t>
  </si>
  <si>
    <t>Met kostendaling en GGF voor eigenaarbewoners</t>
  </si>
  <si>
    <t>Zonder kostendaling en lening voor eigenaarbewoners</t>
  </si>
  <si>
    <t>Kostendaling en financiering</t>
  </si>
  <si>
    <t xml:space="preserve">Tabel 10: </t>
  </si>
  <si>
    <t>Totaal</t>
  </si>
  <si>
    <t>In basispad</t>
  </si>
  <si>
    <t>Utiliteitsgebouwen</t>
  </si>
  <si>
    <t>Mutatie warmteverbruik (GJ/woning eq.)</t>
  </si>
  <si>
    <t>Mutatie elektriciteitsverbruik (kWh/woning eq.)</t>
  </si>
  <si>
    <t>Mutatie aardgasverbruik (m3/woning eq.)</t>
  </si>
  <si>
    <t>additioneel door wijkaanpak</t>
  </si>
  <si>
    <t>Gebouweigenaar</t>
  </si>
  <si>
    <t>Totale investering (euro/woning eq.)</t>
  </si>
  <si>
    <t>Waarvan additioneel t.o.v. het basispad (euro/woning eq.)</t>
  </si>
  <si>
    <t>Sector</t>
  </si>
  <si>
    <t>totaal</t>
  </si>
  <si>
    <t>Investeringen per woningequivalent excl. BTW</t>
  </si>
  <si>
    <t>Totaal 2019-2030</t>
  </si>
  <si>
    <t>Subsidie</t>
  </si>
  <si>
    <t>ISDE</t>
  </si>
  <si>
    <t>korting verhuurdersheffing</t>
  </si>
  <si>
    <t>EIA</t>
  </si>
  <si>
    <t>Wijkaanpak</t>
  </si>
  <si>
    <t>Tabel 1</t>
  </si>
  <si>
    <t>Tabel 2</t>
  </si>
  <si>
    <t>Tabel 3</t>
  </si>
  <si>
    <t>Tabel 4</t>
  </si>
  <si>
    <t>Tabel 5</t>
  </si>
  <si>
    <t>Tabel 6</t>
  </si>
  <si>
    <t>Tabel 7</t>
  </si>
  <si>
    <t>Tabel 8</t>
  </si>
  <si>
    <t>Tabel 9</t>
  </si>
  <si>
    <t>Tabel 10</t>
  </si>
  <si>
    <t>Tabel 11</t>
  </si>
  <si>
    <t>Tabel 12</t>
  </si>
  <si>
    <t>Tabel 13</t>
  </si>
  <si>
    <t>Tabel 14</t>
  </si>
  <si>
    <t>Directe emissiereductie, investeringen en nationale kosten in sector gebouwde omgeving door OKA</t>
  </si>
  <si>
    <t xml:space="preserve">Tabel 1: </t>
  </si>
  <si>
    <t>Directe emissiereductie [Mton CO2]</t>
  </si>
  <si>
    <t>Investeringen 2019 t/m 2030 [mln. Euro]</t>
  </si>
  <si>
    <t>Nationale kosten in 2030 [mln. Euro2018]</t>
  </si>
  <si>
    <t>Normering energieverbruik utiliteitsbouw</t>
  </si>
  <si>
    <t>Subtotaal bestaande Utiliteitsbouw</t>
  </si>
  <si>
    <t>Subtotaal nieuwbouw</t>
  </si>
  <si>
    <t>Wijkaanpak huur, subsidie geen EB-schuif</t>
  </si>
  <si>
    <t>Wijkaanpak  huur, subsidie + EB-schuif B</t>
  </si>
  <si>
    <t>Wijkaanpak  huur, subsidie + EB-schuif A ipv B</t>
  </si>
  <si>
    <t>Wijkaanpak koop, subsidie geen EB-schuif</t>
  </si>
  <si>
    <t>Wijkaanpak  koop, subsidie + EB-schuif B</t>
  </si>
  <si>
    <t>Wijkaanpak  koop, subsidie + EB-schuif A ipv B</t>
  </si>
  <si>
    <t>Wijkaanpak ubouw op warmtenetten</t>
  </si>
  <si>
    <t>Subtotaal Wijkaanpak woningen + Ubouw</t>
  </si>
  <si>
    <t>Vrijwillige aanpak koop EB-schuif A</t>
  </si>
  <si>
    <t>Buiten GO</t>
  </si>
  <si>
    <t>Totaal Energiesector</t>
  </si>
  <si>
    <t xml:space="preserve">Tabel 2: </t>
  </si>
  <si>
    <t>Aantal woningequivalenten bereikt met instrumtenten in OKA</t>
  </si>
  <si>
    <t xml:space="preserve">Tabel 3: </t>
  </si>
  <si>
    <t>Mutatie aardgasverbruik bereikt met instrumtenten in OKA</t>
  </si>
  <si>
    <t>Tabel 4:</t>
  </si>
  <si>
    <t xml:space="preserve"> Mutatie Elektriciteitsverbruik bereikt met instrumtenten in OKA</t>
  </si>
  <si>
    <t xml:space="preserve">Tabel 5: </t>
  </si>
  <si>
    <t>Mutatie verbruik geleverde warmte bereikt met instrumtenten in OKA</t>
  </si>
  <si>
    <t xml:space="preserve">Tabel 6: </t>
  </si>
  <si>
    <t>Mutatie Directe emissies bereikt met instrumtenten in OKA</t>
  </si>
  <si>
    <t xml:space="preserve">Tabel 7: </t>
  </si>
  <si>
    <t>Additionele investeringen bereikt met instrumtenten in OKA</t>
  </si>
  <si>
    <t xml:space="preserve">Tabel 8: </t>
  </si>
  <si>
    <t>Warmtelevering in OKA</t>
  </si>
  <si>
    <t>Aantal additioneel verbeterde woningen door wijkaanpak in OKA</t>
  </si>
  <si>
    <t>Aantal additioneel verduurzaamde woningen [x1000]</t>
  </si>
  <si>
    <t>Tabel 11:</t>
  </si>
  <si>
    <t xml:space="preserve">Tabel 12: </t>
  </si>
  <si>
    <t>Wijkaanpak investeringen</t>
  </si>
  <si>
    <t>Wijkaanpak onrendabele top per woning per concept</t>
  </si>
  <si>
    <t>Tabel 13:</t>
  </si>
  <si>
    <t>Tabel 14:</t>
  </si>
  <si>
    <t>Beschikbare tabellen</t>
  </si>
  <si>
    <t>Investeringen tgv OKA</t>
  </si>
  <si>
    <t>w.v. nieuwe netten</t>
  </si>
  <si>
    <t>w.v. bestaande netten</t>
  </si>
  <si>
    <t>Investeringen in warmtenetten en aansluitingen (miljoen euro)</t>
  </si>
  <si>
    <t>Investeringen in duurzame warmteproductie (miljoen euro)</t>
  </si>
  <si>
    <t xml:space="preserve">Tabel 9: </t>
  </si>
  <si>
    <t>Kosten verwijderen aardgasaansluitingen (miljoen euros)</t>
  </si>
  <si>
    <t>Effect op emissie door gasbesparing (Mton CO2/j)</t>
  </si>
  <si>
    <t>w.v. in gebouwen</t>
  </si>
  <si>
    <t>w.v. nieuwe woningen</t>
  </si>
  <si>
    <t>w.v. nieuwe ubouw</t>
  </si>
  <si>
    <t>w.v. netwerk best. bouw</t>
  </si>
  <si>
    <t>w.v. in  huurwoningen</t>
  </si>
  <si>
    <t>Kosten tgv OKA</t>
  </si>
  <si>
    <t>Gemiddelde investeringen en besparingen 2019-2030</t>
  </si>
  <si>
    <t>Huur</t>
  </si>
  <si>
    <t>Koop</t>
  </si>
  <si>
    <t>Ubouw</t>
  </si>
  <si>
    <t>eenheid</t>
  </si>
  <si>
    <t xml:space="preserve">All-elec. </t>
  </si>
  <si>
    <t>Warmtenet</t>
  </si>
  <si>
    <t>Totaal wijkaanpak onderband (zonder kostendaling)</t>
  </si>
  <si>
    <t>Aantal woningenequivalenten [x1000]</t>
  </si>
  <si>
    <t>[x1000]</t>
  </si>
  <si>
    <t>Totale gemiddelde investering per woning</t>
  </si>
  <si>
    <r>
      <t>[</t>
    </r>
    <r>
      <rPr>
        <b/>
        <sz val="11"/>
        <color theme="1"/>
        <rFont val="Calibri"/>
        <family val="2"/>
      </rPr>
      <t>€/woning eq. excl. BTW]</t>
    </r>
  </si>
  <si>
    <t>Gemiddelde investering isolatie</t>
  </si>
  <si>
    <r>
      <t>[</t>
    </r>
    <r>
      <rPr>
        <sz val="11"/>
        <color theme="1"/>
        <rFont val="Calibri"/>
        <family val="2"/>
      </rPr>
      <t>€/woning eq. excl. BTW]</t>
    </r>
  </si>
  <si>
    <t>Gemiddelde investering installatie in huis (Hybride- WP, WP, aansluitset)</t>
  </si>
  <si>
    <t>Gemiddelde investering warmtenet</t>
  </si>
  <si>
    <t>Elektrisch koken</t>
  </si>
  <si>
    <t>Gemiddelde besparing energie (commodity prijzen)</t>
  </si>
  <si>
    <t>Totaal wijkaanpak onderband (met kostendaling)</t>
  </si>
  <si>
    <t>Basispad NEV2017</t>
  </si>
  <si>
    <t>nvt</t>
  </si>
  <si>
    <t>Additioneel wijkaanpak onderband (zonder kostendaling)</t>
  </si>
  <si>
    <t>Additioneel wijkaanpak onderband (met kostendaling)</t>
  </si>
  <si>
    <t>Tabel 15:</t>
  </si>
  <si>
    <t>Tabel 15</t>
  </si>
  <si>
    <r>
      <t>Duurzame warmte productie uitbreiding warmtelevering</t>
    </r>
    <r>
      <rPr>
        <vertAlign val="superscript"/>
        <sz val="11"/>
        <color theme="1"/>
        <rFont val="Calibri"/>
        <family val="2"/>
        <scheme val="minor"/>
      </rPr>
      <t>1</t>
    </r>
  </si>
  <si>
    <r>
      <t>Verduurzaming warmteproductie bestaande netten</t>
    </r>
    <r>
      <rPr>
        <vertAlign val="superscript"/>
        <sz val="11"/>
        <color theme="1"/>
        <rFont val="Calibri"/>
        <family val="2"/>
        <scheme val="minor"/>
      </rPr>
      <t>2</t>
    </r>
  </si>
  <si>
    <r>
      <rPr>
        <vertAlign val="superscript"/>
        <sz val="11"/>
        <color theme="1"/>
        <rFont val="Calibri"/>
        <family val="2"/>
        <scheme val="minor"/>
      </rPr>
      <t xml:space="preserve">2) </t>
    </r>
    <r>
      <rPr>
        <sz val="11"/>
        <color theme="1"/>
        <rFont val="Calibri"/>
        <family val="2"/>
        <scheme val="minor"/>
      </rPr>
      <t>Bij verduurzaming van warmtenetten worden onder andere warmte afkomstig uit gasgestookte installaties vervangen door hernieuwbare warmtebronnen.</t>
    </r>
  </si>
  <si>
    <r>
      <t>Normering verduurzaming utiliteitsbouw</t>
    </r>
    <r>
      <rPr>
        <vertAlign val="superscript"/>
        <sz val="11"/>
        <rFont val="Calibri"/>
        <family val="2"/>
        <scheme val="minor"/>
      </rPr>
      <t>1</t>
    </r>
  </si>
  <si>
    <r>
      <rPr>
        <vertAlign val="superscript"/>
        <sz val="11"/>
        <color theme="1"/>
        <rFont val="Calibri"/>
        <family val="2"/>
        <scheme val="minor"/>
      </rPr>
      <t xml:space="preserve">1) </t>
    </r>
    <r>
      <rPr>
        <sz val="11"/>
        <color theme="1"/>
        <rFont val="Calibri"/>
        <family val="2"/>
        <scheme val="minor"/>
      </rPr>
      <t>Afhankelijk hoe de normering Ubouw wordt uitgewerkt kan dit leiden tot besparing op aardgas of elektriciteit. In de onderbanbreedte is 100% besparing op elektriciteit verondersteld. In de bovenbandbreedte 100% besparingop aardgas</t>
    </r>
  </si>
  <si>
    <r>
      <t>Duurzame warmte productie uitbreiding warmtelevering</t>
    </r>
    <r>
      <rPr>
        <vertAlign val="superscript"/>
        <sz val="11"/>
        <color theme="1"/>
        <rFont val="Calibri"/>
        <family val="2"/>
        <scheme val="minor"/>
      </rPr>
      <t>2</t>
    </r>
  </si>
  <si>
    <r>
      <t>Verduurzaming warmteproductie bestaande netten</t>
    </r>
    <r>
      <rPr>
        <vertAlign val="superscript"/>
        <sz val="11"/>
        <color theme="1"/>
        <rFont val="Calibri"/>
        <family val="2"/>
        <scheme val="minor"/>
      </rPr>
      <t>3</t>
    </r>
  </si>
  <si>
    <r>
      <t>Mutatie indirecte emissies warmtelevering (Mton CO2)</t>
    </r>
    <r>
      <rPr>
        <vertAlign val="superscript"/>
        <sz val="11"/>
        <rFont val="Calibri"/>
        <family val="2"/>
        <scheme val="minor"/>
      </rPr>
      <t>1</t>
    </r>
  </si>
  <si>
    <r>
      <rPr>
        <vertAlign val="superscript"/>
        <sz val="11"/>
        <color theme="1"/>
        <rFont val="Calibri"/>
        <family val="2"/>
        <scheme val="minor"/>
      </rPr>
      <t xml:space="preserve">1) </t>
    </r>
    <r>
      <rPr>
        <sz val="11"/>
        <color theme="1"/>
        <rFont val="Calibri"/>
        <family val="2"/>
        <scheme val="minor"/>
      </rPr>
      <t>Bij uitbreiding van warmtenetten komen er ook meer hulpketels op aardgas. Dit leidt tot meer gasverbruik in de energiesector</t>
    </r>
  </si>
  <si>
    <r>
      <rPr>
        <vertAlign val="superscript"/>
        <sz val="11"/>
        <color theme="1"/>
        <rFont val="Calibri"/>
        <family val="2"/>
        <scheme val="minor"/>
      </rPr>
      <t xml:space="preserve">2) </t>
    </r>
    <r>
      <rPr>
        <sz val="11"/>
        <color theme="1"/>
        <rFont val="Calibri"/>
        <family val="2"/>
        <scheme val="minor"/>
      </rPr>
      <t>Bij uitbreiding van warmtenetten komen er ook meer hulpketels op aardgas. Dit leidt tot meer emissies in de energiesector</t>
    </r>
  </si>
  <si>
    <r>
      <t xml:space="preserve">1) </t>
    </r>
    <r>
      <rPr>
        <sz val="11"/>
        <color theme="1"/>
        <rFont val="Calibri"/>
        <family val="2"/>
        <scheme val="minor"/>
      </rPr>
      <t xml:space="preserve">Hier wordt alleen gekeken naar de indirecte emissies van warmtelevering. Indirecte emissies door extra elektriciteitsproductie zijn hier niet weergegeven, omdat die emissies door acties onder de klimaattafel elektriciteit moeten worden gereduceerd. </t>
    </r>
  </si>
  <si>
    <t>geen groeipad 2019-2030 uitgewerkt in OKA</t>
  </si>
  <si>
    <t>Nationale kosten in 2030 als gevolg van instrumtenten in OKA</t>
  </si>
  <si>
    <t>Zonder kostendaling</t>
  </si>
  <si>
    <t>Met kostendaling</t>
  </si>
  <si>
    <t>Mutatie energievraag per woning equivalent in wijkaanpak</t>
  </si>
  <si>
    <r>
      <t>Zonder kostendaling en lening</t>
    </r>
    <r>
      <rPr>
        <vertAlign val="superscript"/>
        <sz val="11"/>
        <color theme="1"/>
        <rFont val="Calibri"/>
        <family val="2"/>
        <scheme val="minor"/>
      </rPr>
      <t>2</t>
    </r>
    <r>
      <rPr>
        <sz val="11"/>
        <color theme="1"/>
        <rFont val="Calibri"/>
        <family val="2"/>
        <scheme val="minor"/>
      </rPr>
      <t xml:space="preserve"> voor eigenaarbewoners</t>
    </r>
  </si>
  <si>
    <r>
      <t>Warmteleverancier</t>
    </r>
    <r>
      <rPr>
        <vertAlign val="superscript"/>
        <sz val="11"/>
        <color theme="1"/>
        <rFont val="Calibri"/>
        <family val="2"/>
        <scheme val="minor"/>
      </rPr>
      <t>2</t>
    </r>
  </si>
  <si>
    <r>
      <rPr>
        <vertAlign val="superscript"/>
        <sz val="11"/>
        <color theme="1"/>
        <rFont val="Calibri"/>
        <family val="2"/>
        <scheme val="minor"/>
      </rPr>
      <t>1)</t>
    </r>
    <r>
      <rPr>
        <sz val="11"/>
        <color theme="1"/>
        <rFont val="Calibri"/>
        <family val="2"/>
        <scheme val="minor"/>
      </rPr>
      <t xml:space="preserve"> Voor het berekenen van de onrendabele toppen is gekeken naar het eindgebruikersperspectief. Dat betekent dat alle heffingen zoals BTW, energiebelasting en ODE, maar ook de huurtoeslag, voor zover van toepassing, meegerekend zijn. </t>
    </r>
  </si>
  <si>
    <r>
      <t>Onrendabele top per woningequivalent (incl. Belastingen en toeslagen</t>
    </r>
    <r>
      <rPr>
        <b/>
        <vertAlign val="superscript"/>
        <sz val="11"/>
        <color theme="1"/>
        <rFont val="Calibri"/>
        <family val="2"/>
        <scheme val="minor"/>
      </rPr>
      <t>1</t>
    </r>
  </si>
  <si>
    <r>
      <t>Corporaties</t>
    </r>
    <r>
      <rPr>
        <vertAlign val="superscript"/>
        <sz val="11"/>
        <color theme="1"/>
        <rFont val="Calibri"/>
        <family val="2"/>
        <scheme val="minor"/>
      </rPr>
      <t>3</t>
    </r>
  </si>
  <si>
    <r>
      <t>Warmteleverancier</t>
    </r>
    <r>
      <rPr>
        <vertAlign val="superscript"/>
        <sz val="11"/>
        <color theme="1"/>
        <rFont val="Calibri"/>
        <family val="2"/>
        <scheme val="minor"/>
      </rPr>
      <t>4</t>
    </r>
  </si>
  <si>
    <r>
      <t>Met kostendaling en GGF</t>
    </r>
    <r>
      <rPr>
        <vertAlign val="superscript"/>
        <sz val="11"/>
        <color theme="1"/>
        <rFont val="Calibri"/>
        <family val="2"/>
        <scheme val="minor"/>
      </rPr>
      <t>5</t>
    </r>
    <r>
      <rPr>
        <sz val="11"/>
        <color theme="1"/>
        <rFont val="Calibri"/>
        <family val="2"/>
        <scheme val="minor"/>
      </rPr>
      <t xml:space="preserve"> voor eigenaarbewoners</t>
    </r>
  </si>
  <si>
    <r>
      <rPr>
        <vertAlign val="superscript"/>
        <sz val="11"/>
        <color theme="1"/>
        <rFont val="Calibri"/>
        <family val="2"/>
        <scheme val="minor"/>
      </rPr>
      <t>2)</t>
    </r>
    <r>
      <rPr>
        <sz val="11"/>
        <color theme="1"/>
        <rFont val="Calibri"/>
        <family val="2"/>
        <scheme val="minor"/>
      </rPr>
      <t xml:space="preserve"> In de onderbandbreedte is voor eigenaarbewoners verondersteld dat zij kunnen financieren met een looptijd van 15 jaar tegen 2,3% rente, conform huidige NEF voorwaarden</t>
    </r>
  </si>
  <si>
    <r>
      <rPr>
        <vertAlign val="superscript"/>
        <sz val="11"/>
        <color theme="1"/>
        <rFont val="Calibri"/>
        <family val="2"/>
        <scheme val="minor"/>
      </rPr>
      <t>3)</t>
    </r>
    <r>
      <rPr>
        <sz val="11"/>
        <color theme="1"/>
        <rFont val="Calibri"/>
        <family val="2"/>
        <scheme val="minor"/>
      </rPr>
      <t xml:space="preserve"> Woningcorporaties kunnen investeringen alleen terugverdienen door extra huurinkomsten. Voor corporaties zijn de uitgangspunten van de huurcommisie voor huurverhoging bij woningverbetering aangehouden.</t>
    </r>
  </si>
  <si>
    <r>
      <rPr>
        <vertAlign val="superscript"/>
        <sz val="11"/>
        <color theme="1"/>
        <rFont val="Calibri"/>
        <family val="2"/>
        <scheme val="minor"/>
      </rPr>
      <t>4)</t>
    </r>
    <r>
      <rPr>
        <sz val="11"/>
        <color theme="1"/>
        <rFont val="Calibri"/>
        <family val="2"/>
        <scheme val="minor"/>
      </rPr>
      <t xml:space="preserve"> Warmteleveranciers verdienen de investeringen in een warmtenet terug door het innen van een aansluitbijdrage, vastrecht en het verkopen van warmte tegen een van aardgas afgeleid tarief. Er is uitgegaan van een rendementseis van 6,1% en een afschrijvingstermijn van 40 jaar voor het net.</t>
    </r>
  </si>
  <si>
    <r>
      <rPr>
        <vertAlign val="superscript"/>
        <sz val="11"/>
        <color theme="1"/>
        <rFont val="Calibri"/>
        <family val="2"/>
        <scheme val="minor"/>
      </rPr>
      <t>5)</t>
    </r>
    <r>
      <rPr>
        <sz val="11"/>
        <color theme="1"/>
        <rFont val="Calibri"/>
        <family val="2"/>
        <scheme val="minor"/>
      </rPr>
      <t xml:space="preserve"> In de bovenbandbreedte is voor eigenaarbewoners verondersteld dat zij kunnen financieren met een gebouwgebondenfinanciering met een gemiddelde looptijd van 30 jaar 3% rente.</t>
    </r>
  </si>
  <si>
    <r>
      <t>Wijkaanpak gewogen gemiddelde totale en additionele investeringen en besparingen per concept voor huur-, koop- en ubouwsector (euro</t>
    </r>
    <r>
      <rPr>
        <b/>
        <vertAlign val="subscript"/>
        <sz val="11"/>
        <color theme="1"/>
        <rFont val="Calibri"/>
        <family val="2"/>
        <scheme val="minor"/>
      </rPr>
      <t>2018</t>
    </r>
    <r>
      <rPr>
        <b/>
        <sz val="11"/>
        <color theme="1"/>
        <rFont val="Calibri"/>
        <family val="2"/>
        <scheme val="minor"/>
      </rPr>
      <t xml:space="preserve"> excl. BTW)</t>
    </r>
  </si>
  <si>
    <r>
      <t>ISDE</t>
    </r>
    <r>
      <rPr>
        <vertAlign val="superscript"/>
        <sz val="11"/>
        <color theme="1"/>
        <rFont val="Calibri"/>
        <family val="2"/>
        <scheme val="minor"/>
      </rPr>
      <t>1</t>
    </r>
  </si>
  <si>
    <r>
      <t>korting verhuurdersheffing</t>
    </r>
    <r>
      <rPr>
        <vertAlign val="superscript"/>
        <sz val="11"/>
        <color theme="1"/>
        <rFont val="Calibri"/>
        <family val="2"/>
        <scheme val="minor"/>
      </rPr>
      <t>2</t>
    </r>
  </si>
  <si>
    <r>
      <t>EIA</t>
    </r>
    <r>
      <rPr>
        <vertAlign val="superscript"/>
        <sz val="11"/>
        <color theme="1"/>
        <rFont val="Calibri"/>
        <family val="2"/>
        <scheme val="minor"/>
      </rPr>
      <t>3</t>
    </r>
  </si>
  <si>
    <r>
      <t>Wijkaanpak</t>
    </r>
    <r>
      <rPr>
        <vertAlign val="superscript"/>
        <sz val="11"/>
        <color theme="1"/>
        <rFont val="Calibri"/>
        <family val="2"/>
        <scheme val="minor"/>
      </rPr>
      <t>4</t>
    </r>
  </si>
  <si>
    <t>1) De ISDE subsidie is op dit moment beschikbaar om (hybride-)warmtepompen en andere kleinschalige duurzame warmteopties aan te vragen. Mogelijk wordt dit uitgebreid met isolatiemaatregelen. In het basispad is t/m 2020 100 miljoen euro per jaar verondersteld. In deze tabel staat alleen het additionele budget door het OKA</t>
  </si>
  <si>
    <t xml:space="preserve">2) De korting op de verhuurdersheffing van 100 mln. euro per jaar is gekoppeld aan activiteiten van corporaties. Hoe deze koppeling in de praktijk wordt gebracht is nogniet uitgewerkt. </t>
  </si>
  <si>
    <t>3) t/m 2022 Is er 50 miljoen euro per jaar Energie Investerings Aftrek beschikbaar voor duurzame investeringen van woningcorporaties</t>
  </si>
  <si>
    <t>4) t/m 2021 is er 100 miljoen euro per jaar beschikbaar voor de wijkaanpak en de renovatieversneller. Vanaf 2022 is dit 70 miljoen euro.</t>
  </si>
  <si>
    <t>Inschatting aanspraak op subsidie binnen wijkaanpak</t>
  </si>
  <si>
    <t>Totale onderbesteding van subsidie:</t>
  </si>
  <si>
    <t>ISDE (energiebelasting variant A)</t>
  </si>
  <si>
    <t>ISDE (energiebelasting variant B)</t>
  </si>
  <si>
    <t>Korting verhuurdersheffing</t>
  </si>
  <si>
    <t>EIA voor verhuurders</t>
  </si>
  <si>
    <t>Wijkgerichte aanpak</t>
  </si>
  <si>
    <t>Totaal bij EB-variant A</t>
  </si>
  <si>
    <t>Totaal bij EB-variant B</t>
  </si>
  <si>
    <t>Beschikbare budgetten bovenop basispad volgens OKA-GO, 2019 tot en met 2030 [mln. euro].</t>
  </si>
  <si>
    <t>Inschatting aanspraak op subsidie bovenop basispad volgens OKA-GO, 2019 tot en met 2030 [mln. euro].</t>
  </si>
  <si>
    <t>6) gekoppeld aan belastingvariant A uit het OKA is een extra ISDE subsidie van 50 miljoen in 2020 t/m 2022.</t>
  </si>
  <si>
    <r>
      <t>Belastingschuif variant A</t>
    </r>
    <r>
      <rPr>
        <vertAlign val="superscript"/>
        <sz val="11"/>
        <color theme="1"/>
        <rFont val="Calibri"/>
        <family val="2"/>
        <scheme val="minor"/>
      </rPr>
      <t>6</t>
    </r>
  </si>
  <si>
    <r>
      <t>Totale onderbesteding van subsidie:</t>
    </r>
    <r>
      <rPr>
        <vertAlign val="superscript"/>
        <sz val="11"/>
        <color theme="1"/>
        <rFont val="Calibri"/>
        <family val="2"/>
        <scheme val="minor"/>
      </rPr>
      <t>5</t>
    </r>
  </si>
  <si>
    <t>5) Er is verondersteld dat overgebleven budgetten niet overgeheveld kunnen wordne naar het volgende jaar</t>
  </si>
  <si>
    <t>Gemiddeld per woning</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</si>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</sst>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 * #,##0.0_ ;_ * \-#,##0.0_ ;_ * &quot;-&quot;??_ ;_ @_ "/>
    <numFmt numFmtId="165" formatCode="_ * #,##0_ ;_ * \-#,##0_ ;_ * &quot;-&quot;??_ ;_ @_ "/>
    <numFmt numFmtId="166" formatCode="0.0"/>
    <numFmt numFmtId="167" formatCode="_ * #,##0.0_ ;_ * \-#,##0.0_ ;_ * &quot;-&quot;?_ ;_ @_ "/>
    <numFmt numFmtId="168" formatCode="_ &quot;€&quot;\ * #,##0_ ;_ &quot;€&quot;\ * \-#,##0_ ;_ &quot;€&quot;\ * &quot;-&quot;??_ ;_ @_ "/>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vertAlign val="superscript"/>
      <sz val="11"/>
      <name val="Calibri"/>
      <family val="2"/>
      <scheme val="minor"/>
    </font>
    <font>
      <vertAlign val="superscript"/>
      <sz val="11"/>
      <color theme="1"/>
      <name val="Calibri"/>
      <family val="2"/>
      <scheme val="minor"/>
    </font>
    <font>
      <vertAlign val="subscript"/>
      <sz val="11"/>
      <name val="Calibri"/>
      <family val="2"/>
      <scheme val="minor"/>
    </font>
    <font>
      <b/>
      <i/>
      <sz val="11"/>
      <color theme="1"/>
      <name val="Calibri"/>
      <family val="2"/>
      <scheme val="minor"/>
    </font>
    <font>
      <b/>
      <sz val="10"/>
      <color rgb="FF000000"/>
      <name val="Calibri"/>
      <family val="2"/>
      <scheme val="minor"/>
    </font>
    <font>
      <b/>
      <sz val="11"/>
      <name val="Calibri"/>
      <family val="2"/>
      <scheme val="minor"/>
    </font>
    <font>
      <u/>
      <sz val="11"/>
      <color theme="10"/>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b/>
      <sz val="11"/>
      <color rgb="FF0070C0"/>
      <name val="Calibri"/>
      <family val="2"/>
      <scheme val="minor"/>
    </font>
    <font>
      <b/>
      <sz val="11"/>
      <color theme="1"/>
      <name val="Calibri"/>
      <family val="2"/>
    </font>
    <font>
      <sz val="11"/>
      <color theme="1"/>
      <name val="Calibri"/>
      <family val="2"/>
    </font>
    <font>
      <sz val="11"/>
      <color theme="2" tint="-0.499984740745262"/>
      <name val="Calibri"/>
      <family val="2"/>
      <scheme val="minor"/>
    </font>
    <font>
      <sz val="10"/>
      <color theme="2" tint="-0.499984740745262"/>
      <name val="Calibri"/>
      <family val="2"/>
      <scheme val="minor"/>
    </font>
    <font>
      <b/>
      <sz val="12"/>
      <color theme="1"/>
      <name val="Calibri"/>
      <family val="2"/>
      <scheme val="minor"/>
    </font>
    <font>
      <b/>
      <vertAlign val="superscript"/>
      <sz val="11"/>
      <color theme="1"/>
      <name val="Calibri"/>
      <family val="2"/>
      <scheme val="minor"/>
    </font>
    <font>
      <b/>
      <vertAlign val="subscript"/>
      <sz val="11"/>
      <color theme="1"/>
      <name val="Calibri"/>
      <family val="2"/>
      <scheme val="minor"/>
    </font>
  </fonts>
  <fills count="6">
    <fill>
      <patternFill patternType="none"/>
    </fill>
    <fill>
      <patternFill patternType="gray125"/>
    </fill>
    <fill>
      <patternFill patternType="lightUp">
        <fgColor theme="2"/>
        <bgColor auto="1"/>
      </patternFill>
    </fill>
    <fill>
      <patternFill patternType="solid">
        <fgColor theme="0" tint="-0.14999847407452621"/>
        <bgColor indexed="64"/>
      </patternFill>
    </fill>
    <fill>
      <patternFill patternType="solid">
        <fgColor theme="9" tint="0.79998168889431442"/>
        <bgColor indexed="64"/>
      </patternFill>
    </fill>
    <fill>
      <patternFill patternType="lightUp">
        <fgColor theme="2"/>
      </patternFill>
    </fill>
  </fills>
  <borders count="30">
    <border>
      <left/>
      <right/>
      <top/>
      <bottom/>
      <diagonal/>
    </border>
    <border>
      <left/>
      <right/>
      <top/>
      <bottom style="thin">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10" fillId="0" borderId="0" applyNumberFormat="0" applyFill="0" applyBorder="0" applyAlignment="0" applyProtection="0"/>
    <xf numFmtId="44" fontId="1" fillId="0" borderId="0" applyFont="0" applyFill="0" applyBorder="0" applyAlignment="0" applyProtection="0"/>
  </cellStyleXfs>
  <cellXfs count="313">
    <xf numFmtId="0" fontId="0" fillId="0" borderId="0" xfId="0"/>
    <xf numFmtId="165" fontId="0" fillId="0" borderId="0" xfId="1" applyNumberFormat="1" applyFont="1"/>
    <xf numFmtId="0" fontId="0" fillId="0" borderId="1" xfId="0" applyBorder="1"/>
    <xf numFmtId="0" fontId="3" fillId="0" borderId="0" xfId="0" applyFont="1" applyBorder="1" applyAlignment="1">
      <alignment vertical="top"/>
    </xf>
    <xf numFmtId="0" fontId="0" fillId="0" borderId="0" xfId="0" applyAlignment="1">
      <alignment horizontal="left"/>
    </xf>
    <xf numFmtId="0" fontId="3" fillId="0" borderId="0" xfId="0" applyFont="1" applyBorder="1" applyAlignment="1">
      <alignment horizontal="left" vertical="top" indent="2"/>
    </xf>
    <xf numFmtId="0" fontId="0" fillId="0" borderId="0" xfId="0" applyBorder="1"/>
    <xf numFmtId="165" fontId="0" fillId="0" borderId="0" xfId="1" applyNumberFormat="1" applyFont="1" applyBorder="1"/>
    <xf numFmtId="165" fontId="0" fillId="0" borderId="0" xfId="1" applyNumberFormat="1" applyFont="1" applyBorder="1" applyAlignment="1">
      <alignment horizontal="left"/>
    </xf>
    <xf numFmtId="164" fontId="0" fillId="0" borderId="0" xfId="1" applyNumberFormat="1" applyFont="1" applyBorder="1"/>
    <xf numFmtId="0" fontId="3" fillId="0" borderId="2" xfId="0" applyFont="1" applyBorder="1"/>
    <xf numFmtId="0" fontId="3" fillId="0" borderId="3" xfId="0" applyFont="1" applyBorder="1"/>
    <xf numFmtId="0" fontId="0" fillId="0" borderId="3" xfId="0" applyBorder="1" applyAlignment="1">
      <alignment horizontal="center"/>
    </xf>
    <xf numFmtId="165" fontId="0" fillId="0" borderId="6" xfId="1" applyNumberFormat="1" applyFont="1" applyBorder="1"/>
    <xf numFmtId="164" fontId="0" fillId="0" borderId="6" xfId="1" applyNumberFormat="1" applyFont="1" applyBorder="1"/>
    <xf numFmtId="164" fontId="0" fillId="0" borderId="5" xfId="1" applyNumberFormat="1" applyFont="1" applyBorder="1"/>
    <xf numFmtId="165" fontId="0" fillId="0" borderId="2" xfId="1" applyNumberFormat="1" applyFont="1" applyBorder="1"/>
    <xf numFmtId="165" fontId="0" fillId="0" borderId="4" xfId="1" applyNumberFormat="1" applyFont="1" applyBorder="1"/>
    <xf numFmtId="165" fontId="0" fillId="0" borderId="3" xfId="1" applyNumberFormat="1" applyFont="1" applyBorder="1"/>
    <xf numFmtId="165" fontId="0" fillId="0" borderId="5" xfId="1" applyNumberFormat="1" applyFont="1" applyBorder="1"/>
    <xf numFmtId="0" fontId="0" fillId="0" borderId="5" xfId="0" applyBorder="1" applyAlignment="1">
      <alignment horizontal="center" wrapText="1"/>
    </xf>
    <xf numFmtId="0" fontId="0" fillId="0" borderId="3" xfId="0" applyBorder="1" applyAlignment="1">
      <alignment horizontal="center" wrapText="1"/>
    </xf>
    <xf numFmtId="0" fontId="2" fillId="0" borderId="0" xfId="0" applyFont="1"/>
    <xf numFmtId="0" fontId="0" fillId="0" borderId="0" xfId="0" applyFont="1" applyAlignment="1">
      <alignment horizontal="left" indent="2"/>
    </xf>
    <xf numFmtId="0" fontId="3" fillId="0" borderId="3" xfId="0" applyFont="1" applyBorder="1" applyAlignment="1">
      <alignment horizontal="left" vertical="top" indent="2"/>
    </xf>
    <xf numFmtId="43" fontId="0" fillId="0" borderId="6" xfId="0" applyNumberFormat="1" applyBorder="1"/>
    <xf numFmtId="165" fontId="0" fillId="0" borderId="0" xfId="1" applyNumberFormat="1" applyFont="1" applyFill="1" applyBorder="1"/>
    <xf numFmtId="165" fontId="0" fillId="0" borderId="6" xfId="1" applyNumberFormat="1" applyFont="1" applyFill="1" applyBorder="1"/>
    <xf numFmtId="165" fontId="0" fillId="0" borderId="5" xfId="1" applyNumberFormat="1" applyFont="1" applyFill="1" applyBorder="1"/>
    <xf numFmtId="0" fontId="0" fillId="0" borderId="0" xfId="0" applyBorder="1" applyAlignment="1">
      <alignment horizontal="center"/>
    </xf>
    <xf numFmtId="0" fontId="0" fillId="0" borderId="6" xfId="0" applyBorder="1" applyAlignment="1">
      <alignment horizontal="center" wrapText="1"/>
    </xf>
    <xf numFmtId="0" fontId="0" fillId="0" borderId="0" xfId="0" applyBorder="1" applyAlignment="1">
      <alignment horizontal="center" wrapText="1"/>
    </xf>
    <xf numFmtId="166" fontId="0" fillId="0" borderId="0" xfId="0" applyNumberFormat="1" applyBorder="1"/>
    <xf numFmtId="0" fontId="7" fillId="0" borderId="0" xfId="0" applyFont="1" applyAlignment="1">
      <alignment horizontal="right" indent="1"/>
    </xf>
    <xf numFmtId="0" fontId="7" fillId="0" borderId="0" xfId="0" applyFont="1" applyBorder="1"/>
    <xf numFmtId="0" fontId="2" fillId="0" borderId="7" xfId="0" applyFont="1" applyBorder="1" applyAlignment="1">
      <alignment horizontal="right" indent="1"/>
    </xf>
    <xf numFmtId="0" fontId="2" fillId="0" borderId="0" xfId="0" applyFont="1" applyFill="1" applyBorder="1"/>
    <xf numFmtId="0" fontId="0" fillId="0" borderId="0" xfId="0" applyFont="1"/>
    <xf numFmtId="166" fontId="0" fillId="0" borderId="7" xfId="0" applyNumberFormat="1" applyBorder="1"/>
    <xf numFmtId="165" fontId="7" fillId="0" borderId="0" xfId="1" applyNumberFormat="1" applyFont="1" applyBorder="1"/>
    <xf numFmtId="165" fontId="0" fillId="0" borderId="7" xfId="1" applyNumberFormat="1" applyFont="1" applyBorder="1"/>
    <xf numFmtId="0" fontId="0" fillId="0" borderId="2" xfId="0" applyBorder="1"/>
    <xf numFmtId="0" fontId="0" fillId="0" borderId="9" xfId="0" applyBorder="1"/>
    <xf numFmtId="0" fontId="0" fillId="0" borderId="3" xfId="0" applyBorder="1"/>
    <xf numFmtId="0" fontId="0" fillId="0" borderId="0" xfId="0" applyAlignment="1">
      <alignment wrapText="1"/>
    </xf>
    <xf numFmtId="165" fontId="0" fillId="0" borderId="1" xfId="1" applyNumberFormat="1" applyFont="1" applyBorder="1"/>
    <xf numFmtId="165" fontId="0" fillId="0" borderId="9" xfId="1" applyNumberFormat="1" applyFont="1" applyBorder="1"/>
    <xf numFmtId="0" fontId="2" fillId="0" borderId="14" xfId="0" applyFont="1" applyBorder="1" applyAlignment="1">
      <alignment horizontal="center" wrapText="1"/>
    </xf>
    <xf numFmtId="0" fontId="9" fillId="0" borderId="14" xfId="0" applyFont="1" applyBorder="1"/>
    <xf numFmtId="0" fontId="2" fillId="0" borderId="14" xfId="0" applyFont="1" applyBorder="1" applyAlignment="1">
      <alignment horizont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wrapText="1"/>
    </xf>
    <xf numFmtId="0" fontId="2" fillId="0" borderId="3" xfId="0" applyFont="1" applyBorder="1" applyAlignment="1">
      <alignment horizontal="center" wrapText="1"/>
    </xf>
    <xf numFmtId="0" fontId="9" fillId="0" borderId="3" xfId="0" applyFont="1" applyBorder="1"/>
    <xf numFmtId="0" fontId="2" fillId="0" borderId="3" xfId="0" applyFont="1" applyBorder="1" applyAlignment="1">
      <alignment horizontal="center"/>
    </xf>
    <xf numFmtId="0" fontId="2" fillId="0" borderId="2" xfId="0" applyFont="1" applyBorder="1"/>
    <xf numFmtId="0" fontId="0" fillId="0" borderId="11" xfId="0" applyFill="1" applyBorder="1"/>
    <xf numFmtId="165" fontId="0" fillId="0" borderId="1" xfId="1" applyNumberFormat="1" applyFont="1" applyFill="1" applyBorder="1"/>
    <xf numFmtId="165" fontId="0" fillId="0" borderId="11" xfId="1" applyNumberFormat="1" applyFont="1" applyFill="1" applyBorder="1"/>
    <xf numFmtId="165" fontId="0" fillId="0" borderId="9" xfId="1" applyNumberFormat="1" applyFont="1" applyFill="1" applyBorder="1"/>
    <xf numFmtId="165" fontId="0" fillId="0" borderId="7" xfId="1" applyNumberFormat="1" applyFont="1" applyFill="1" applyBorder="1"/>
    <xf numFmtId="0" fontId="0" fillId="0" borderId="7" xfId="0" applyFill="1" applyBorder="1"/>
    <xf numFmtId="165" fontId="0" fillId="0" borderId="0" xfId="0" applyNumberFormat="1"/>
    <xf numFmtId="164" fontId="0" fillId="0" borderId="7" xfId="1" applyNumberFormat="1" applyFont="1" applyBorder="1" applyAlignment="1">
      <alignment horizontal="center" vertical="center"/>
    </xf>
    <xf numFmtId="165" fontId="2" fillId="0" borderId="7" xfId="1" applyNumberFormat="1" applyFont="1" applyBorder="1" applyAlignment="1">
      <alignment horizontal="center" vertical="center"/>
    </xf>
    <xf numFmtId="0" fontId="2" fillId="0" borderId="0" xfId="0" applyFont="1" applyAlignment="1">
      <alignment horizontal="right"/>
    </xf>
    <xf numFmtId="0" fontId="0" fillId="0" borderId="5" xfId="0" applyBorder="1"/>
    <xf numFmtId="0" fontId="2" fillId="0" borderId="2" xfId="0" applyFont="1" applyBorder="1" applyAlignment="1">
      <alignment horizontal="right"/>
    </xf>
    <xf numFmtId="0" fontId="2" fillId="0" borderId="0" xfId="0" applyFont="1" applyAlignment="1">
      <alignment horizontal="left"/>
    </xf>
    <xf numFmtId="0" fontId="2" fillId="0" borderId="0" xfId="0" applyFont="1" applyAlignment="1"/>
    <xf numFmtId="0" fontId="10" fillId="0" borderId="0" xfId="2"/>
    <xf numFmtId="164" fontId="0" fillId="0" borderId="11" xfId="1" applyNumberFormat="1" applyFont="1" applyBorder="1" applyAlignment="1">
      <alignment horizontal="center" vertical="center"/>
    </xf>
    <xf numFmtId="165" fontId="2" fillId="0" borderId="11" xfId="1" applyNumberFormat="1" applyFont="1"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164" fontId="0" fillId="0" borderId="13" xfId="1" applyNumberFormat="1" applyFont="1" applyBorder="1" applyAlignment="1">
      <alignment vertical="center"/>
    </xf>
    <xf numFmtId="164" fontId="0" fillId="0" borderId="11" xfId="1" applyNumberFormat="1" applyFont="1" applyBorder="1" applyAlignment="1">
      <alignment vertical="center"/>
    </xf>
    <xf numFmtId="165" fontId="2" fillId="0" borderId="11" xfId="1" applyNumberFormat="1" applyFont="1" applyBorder="1" applyAlignment="1">
      <alignment vertical="center"/>
    </xf>
    <xf numFmtId="165" fontId="2" fillId="0" borderId="13" xfId="1" applyNumberFormat="1" applyFont="1" applyBorder="1" applyAlignment="1">
      <alignment vertical="center"/>
    </xf>
    <xf numFmtId="0" fontId="11" fillId="0" borderId="0" xfId="0" applyFont="1" applyBorder="1"/>
    <xf numFmtId="0" fontId="11" fillId="0" borderId="3" xfId="0" applyFont="1" applyBorder="1" applyAlignment="1">
      <alignment vertical="top"/>
    </xf>
    <xf numFmtId="0" fontId="12" fillId="0" borderId="3" xfId="0" applyFont="1" applyBorder="1" applyAlignment="1">
      <alignment vertical="center" wrapText="1"/>
    </xf>
    <xf numFmtId="0" fontId="12" fillId="0" borderId="3" xfId="0" applyFont="1" applyBorder="1" applyAlignment="1">
      <alignment vertical="center"/>
    </xf>
    <xf numFmtId="0" fontId="13" fillId="0" borderId="0" xfId="0" applyFont="1" applyBorder="1" applyAlignment="1">
      <alignment vertical="center"/>
    </xf>
    <xf numFmtId="0" fontId="11" fillId="0" borderId="0" xfId="0" applyFont="1" applyBorder="1" applyAlignment="1">
      <alignment horizontal="right" vertical="center" wrapText="1"/>
    </xf>
    <xf numFmtId="0" fontId="11" fillId="0" borderId="0" xfId="0" applyFont="1" applyBorder="1" applyAlignment="1">
      <alignment horizontal="right" vertical="center"/>
    </xf>
    <xf numFmtId="166" fontId="11" fillId="0" borderId="0" xfId="0" applyNumberFormat="1" applyFont="1" applyBorder="1" applyAlignment="1">
      <alignment horizontal="right" vertical="center"/>
    </xf>
    <xf numFmtId="166" fontId="13" fillId="0" borderId="0" xfId="0" applyNumberFormat="1" applyFont="1" applyBorder="1" applyAlignment="1">
      <alignment horizontal="right" vertical="center"/>
    </xf>
    <xf numFmtId="167" fontId="11" fillId="0" borderId="0" xfId="0" applyNumberFormat="1" applyFont="1" applyBorder="1" applyAlignment="1">
      <alignment horizontal="right" vertical="center" wrapText="1"/>
    </xf>
    <xf numFmtId="164" fontId="11" fillId="0" borderId="0" xfId="0" applyNumberFormat="1" applyFont="1" applyBorder="1" applyAlignment="1">
      <alignment horizontal="right" vertical="center" wrapText="1"/>
    </xf>
    <xf numFmtId="0" fontId="13" fillId="0" borderId="0" xfId="0" applyFont="1" applyBorder="1" applyAlignment="1">
      <alignment horizontal="left" vertical="center" indent="1"/>
    </xf>
    <xf numFmtId="164" fontId="11" fillId="0" borderId="0" xfId="1" applyNumberFormat="1" applyFont="1" applyBorder="1" applyAlignment="1">
      <alignment horizontal="right" vertical="center" wrapText="1"/>
    </xf>
    <xf numFmtId="164" fontId="11" fillId="0" borderId="0" xfId="1" applyNumberFormat="1" applyFont="1" applyBorder="1" applyAlignment="1">
      <alignment horizontal="right" vertical="center"/>
    </xf>
    <xf numFmtId="164" fontId="13" fillId="0" borderId="0" xfId="1" applyNumberFormat="1" applyFont="1" applyBorder="1" applyAlignment="1">
      <alignment horizontal="right" vertical="center"/>
    </xf>
    <xf numFmtId="164" fontId="11" fillId="0" borderId="0" xfId="0" applyNumberFormat="1" applyFont="1" applyBorder="1"/>
    <xf numFmtId="0" fontId="13" fillId="0" borderId="0" xfId="0" applyFont="1" applyBorder="1" applyAlignment="1">
      <alignment horizontal="right" vertical="center"/>
    </xf>
    <xf numFmtId="164" fontId="12" fillId="0" borderId="0" xfId="1" applyNumberFormat="1" applyFont="1" applyBorder="1" applyAlignment="1">
      <alignment horizontal="right" vertical="center" wrapText="1"/>
    </xf>
    <xf numFmtId="164" fontId="11" fillId="0" borderId="0" xfId="0" applyNumberFormat="1" applyFont="1" applyBorder="1" applyAlignment="1">
      <alignment horizontal="right" vertical="center"/>
    </xf>
    <xf numFmtId="164" fontId="11" fillId="0" borderId="0" xfId="0" applyNumberFormat="1" applyFont="1" applyBorder="1" applyAlignment="1">
      <alignment vertical="center"/>
    </xf>
    <xf numFmtId="164" fontId="12" fillId="0" borderId="0" xfId="0" applyNumberFormat="1" applyFont="1" applyBorder="1" applyAlignment="1">
      <alignment vertical="center"/>
    </xf>
    <xf numFmtId="164" fontId="13" fillId="0" borderId="0" xfId="1" applyNumberFormat="1" applyFont="1" applyBorder="1" applyAlignment="1">
      <alignment horizontal="right" vertical="center" wrapText="1"/>
    </xf>
    <xf numFmtId="164" fontId="8" fillId="0" borderId="0" xfId="1" applyNumberFormat="1" applyFont="1" applyBorder="1" applyAlignment="1">
      <alignment horizontal="right" vertical="center" wrapText="1"/>
    </xf>
    <xf numFmtId="43" fontId="11" fillId="0" borderId="0" xfId="1" applyFont="1" applyBorder="1" applyAlignment="1">
      <alignment horizontal="right" vertical="center" wrapText="1"/>
    </xf>
    <xf numFmtId="43" fontId="12" fillId="0" borderId="0" xfId="1" applyFont="1" applyBorder="1" applyAlignment="1">
      <alignment horizontal="right" vertical="center" wrapText="1"/>
    </xf>
    <xf numFmtId="43" fontId="11" fillId="0" borderId="0" xfId="1" applyFont="1" applyBorder="1"/>
    <xf numFmtId="43" fontId="12" fillId="0" borderId="0" xfId="1" applyFont="1" applyBorder="1"/>
    <xf numFmtId="43" fontId="13" fillId="0" borderId="0" xfId="1" applyFont="1" applyBorder="1" applyAlignment="1">
      <alignment horizontal="right" vertical="center" wrapText="1"/>
    </xf>
    <xf numFmtId="43" fontId="8" fillId="0" borderId="0" xfId="1" applyFont="1" applyBorder="1" applyAlignment="1">
      <alignment horizontal="right" vertical="center" wrapText="1"/>
    </xf>
    <xf numFmtId="165" fontId="13" fillId="0" borderId="0" xfId="0" applyNumberFormat="1" applyFont="1" applyBorder="1" applyAlignment="1">
      <alignment horizontal="right" vertical="center" wrapText="1"/>
    </xf>
    <xf numFmtId="165" fontId="8" fillId="0" borderId="0" xfId="1" applyNumberFormat="1" applyFont="1" applyBorder="1" applyAlignment="1">
      <alignment horizontal="right" vertical="center"/>
    </xf>
    <xf numFmtId="165" fontId="13" fillId="0" borderId="0" xfId="1" applyNumberFormat="1" applyFont="1" applyBorder="1" applyAlignment="1">
      <alignment horizontal="right" vertical="center" wrapText="1"/>
    </xf>
    <xf numFmtId="0" fontId="12" fillId="0" borderId="0" xfId="0" applyFont="1" applyBorder="1"/>
    <xf numFmtId="0" fontId="13" fillId="0" borderId="0" xfId="0" applyFont="1" applyFill="1" applyBorder="1" applyAlignment="1">
      <alignment horizontal="right" vertical="center"/>
    </xf>
    <xf numFmtId="0" fontId="13" fillId="0" borderId="3" xfId="0" applyFont="1" applyFill="1" applyBorder="1" applyAlignment="1">
      <alignment horizontal="right" vertical="center"/>
    </xf>
    <xf numFmtId="0" fontId="12" fillId="0" borderId="3" xfId="0" applyFont="1" applyBorder="1"/>
    <xf numFmtId="1" fontId="8" fillId="0" borderId="0" xfId="0" applyNumberFormat="1" applyFont="1" applyBorder="1" applyAlignment="1">
      <alignment horizontal="right" vertical="center"/>
    </xf>
    <xf numFmtId="1" fontId="12" fillId="0" borderId="0" xfId="0" applyNumberFormat="1" applyFont="1" applyBorder="1" applyAlignment="1">
      <alignment horizontal="right" vertical="center" wrapText="1"/>
    </xf>
    <xf numFmtId="1" fontId="8" fillId="0" borderId="0" xfId="1" applyNumberFormat="1" applyFont="1" applyBorder="1" applyAlignment="1">
      <alignment horizontal="right" vertical="center"/>
    </xf>
    <xf numFmtId="1" fontId="12" fillId="0" borderId="0" xfId="0" applyNumberFormat="1" applyFont="1" applyBorder="1"/>
    <xf numFmtId="1" fontId="12" fillId="0" borderId="0" xfId="1" applyNumberFormat="1" applyFont="1" applyBorder="1" applyAlignment="1">
      <alignment horizontal="right" vertical="center" wrapText="1"/>
    </xf>
    <xf numFmtId="167" fontId="0" fillId="0" borderId="0" xfId="0" applyNumberFormat="1"/>
    <xf numFmtId="0" fontId="0" fillId="0" borderId="8" xfId="0" applyBorder="1"/>
    <xf numFmtId="0" fontId="14" fillId="0" borderId="8" xfId="0" applyFont="1" applyBorder="1"/>
    <xf numFmtId="0" fontId="0" fillId="0" borderId="20" xfId="0" applyBorder="1"/>
    <xf numFmtId="0" fontId="2" fillId="0" borderId="20" xfId="0" applyFont="1" applyBorder="1" applyAlignment="1">
      <alignment wrapText="1"/>
    </xf>
    <xf numFmtId="0" fontId="2" fillId="0" borderId="20" xfId="0" applyFont="1" applyBorder="1"/>
    <xf numFmtId="0" fontId="14" fillId="0" borderId="20" xfId="0" applyFont="1" applyBorder="1"/>
    <xf numFmtId="0" fontId="0" fillId="0" borderId="20" xfId="0" applyBorder="1" applyAlignment="1">
      <alignment wrapText="1"/>
    </xf>
    <xf numFmtId="165" fontId="0" fillId="0" borderId="20" xfId="1" applyNumberFormat="1" applyFont="1" applyBorder="1"/>
    <xf numFmtId="165" fontId="14" fillId="0" borderId="20" xfId="1" applyNumberFormat="1" applyFont="1" applyBorder="1"/>
    <xf numFmtId="0" fontId="2" fillId="0" borderId="8" xfId="0" applyFont="1" applyBorder="1" applyAlignment="1">
      <alignment wrapText="1"/>
    </xf>
    <xf numFmtId="0" fontId="2" fillId="0" borderId="8" xfId="0" applyFont="1" applyBorder="1"/>
    <xf numFmtId="168" fontId="2" fillId="0" borderId="8" xfId="3" applyNumberFormat="1" applyFont="1" applyBorder="1"/>
    <xf numFmtId="168" fontId="14" fillId="0" borderId="8" xfId="3" applyNumberFormat="1" applyFont="1" applyBorder="1"/>
    <xf numFmtId="0" fontId="0" fillId="0" borderId="15" xfId="0" applyBorder="1" applyAlignment="1">
      <alignment horizontal="left" wrapText="1"/>
    </xf>
    <xf numFmtId="0" fontId="0" fillId="0" borderId="15" xfId="0" applyBorder="1"/>
    <xf numFmtId="168" fontId="0" fillId="0" borderId="15" xfId="3" applyNumberFormat="1" applyFont="1" applyBorder="1"/>
    <xf numFmtId="168" fontId="14" fillId="0" borderId="15" xfId="3" applyNumberFormat="1" applyFont="1" applyBorder="1"/>
    <xf numFmtId="0" fontId="0" fillId="0" borderId="22" xfId="0" applyBorder="1" applyAlignment="1">
      <alignment wrapText="1"/>
    </xf>
    <xf numFmtId="0" fontId="0" fillId="0" borderId="22" xfId="0" applyBorder="1"/>
    <xf numFmtId="168" fontId="0" fillId="0" borderId="22" xfId="3" applyNumberFormat="1" applyFont="1" applyBorder="1"/>
    <xf numFmtId="168" fontId="14" fillId="0" borderId="22" xfId="3" applyNumberFormat="1" applyFont="1" applyBorder="1"/>
    <xf numFmtId="0" fontId="0" fillId="3" borderId="20" xfId="0" applyFill="1" applyBorder="1" applyAlignment="1">
      <alignment wrapText="1"/>
    </xf>
    <xf numFmtId="0" fontId="0" fillId="3" borderId="20" xfId="0" applyFill="1" applyBorder="1"/>
    <xf numFmtId="165" fontId="0" fillId="3" borderId="20" xfId="1" applyNumberFormat="1" applyFont="1" applyFill="1" applyBorder="1"/>
    <xf numFmtId="0" fontId="2" fillId="3" borderId="8" xfId="0" applyFont="1" applyFill="1" applyBorder="1" applyAlignment="1">
      <alignment wrapText="1"/>
    </xf>
    <xf numFmtId="0" fontId="2" fillId="3" borderId="8" xfId="0" applyFont="1" applyFill="1" applyBorder="1"/>
    <xf numFmtId="168" fontId="2" fillId="3" borderId="8" xfId="3" applyNumberFormat="1" applyFont="1" applyFill="1" applyBorder="1"/>
    <xf numFmtId="0" fontId="0" fillId="3" borderId="15" xfId="0" applyFill="1" applyBorder="1" applyAlignment="1">
      <alignment horizontal="left" wrapText="1"/>
    </xf>
    <xf numFmtId="0" fontId="0" fillId="3" borderId="15" xfId="0" applyFill="1" applyBorder="1"/>
    <xf numFmtId="168" fontId="0" fillId="3" borderId="15" xfId="3" applyNumberFormat="1" applyFont="1" applyFill="1" applyBorder="1"/>
    <xf numFmtId="0" fontId="0" fillId="3" borderId="22" xfId="0" applyFill="1" applyBorder="1" applyAlignment="1">
      <alignment wrapText="1"/>
    </xf>
    <xf numFmtId="0" fontId="0" fillId="3" borderId="22" xfId="0" applyFill="1" applyBorder="1"/>
    <xf numFmtId="168" fontId="0" fillId="3" borderId="22" xfId="3" applyNumberFormat="1" applyFont="1" applyFill="1" applyBorder="1"/>
    <xf numFmtId="0" fontId="0" fillId="4" borderId="20" xfId="0" applyFill="1" applyBorder="1" applyAlignment="1">
      <alignment wrapText="1"/>
    </xf>
    <xf numFmtId="0" fontId="0" fillId="4" borderId="20" xfId="0" applyFill="1" applyBorder="1"/>
    <xf numFmtId="165" fontId="0" fillId="4" borderId="20" xfId="1" applyNumberFormat="1" applyFont="1" applyFill="1" applyBorder="1"/>
    <xf numFmtId="165" fontId="14" fillId="4" borderId="20" xfId="1" applyNumberFormat="1" applyFont="1" applyFill="1" applyBorder="1"/>
    <xf numFmtId="0" fontId="2" fillId="4" borderId="8" xfId="0" applyFont="1" applyFill="1" applyBorder="1" applyAlignment="1">
      <alignment wrapText="1"/>
    </xf>
    <xf numFmtId="0" fontId="2" fillId="4" borderId="8" xfId="0" applyFont="1" applyFill="1" applyBorder="1"/>
    <xf numFmtId="168" fontId="2" fillId="4" borderId="8" xfId="3" applyNumberFormat="1" applyFont="1" applyFill="1" applyBorder="1"/>
    <xf numFmtId="168" fontId="14" fillId="4" borderId="8" xfId="3" applyNumberFormat="1" applyFont="1" applyFill="1" applyBorder="1"/>
    <xf numFmtId="0" fontId="0" fillId="4" borderId="15" xfId="0" applyFill="1" applyBorder="1" applyAlignment="1">
      <alignment horizontal="left" wrapText="1"/>
    </xf>
    <xf numFmtId="0" fontId="0" fillId="4" borderId="15" xfId="0" applyFill="1" applyBorder="1"/>
    <xf numFmtId="168" fontId="0" fillId="4" borderId="15" xfId="3" applyNumberFormat="1" applyFont="1" applyFill="1" applyBorder="1"/>
    <xf numFmtId="168" fontId="14" fillId="4" borderId="15" xfId="3" applyNumberFormat="1" applyFont="1" applyFill="1" applyBorder="1"/>
    <xf numFmtId="0" fontId="0" fillId="4" borderId="22" xfId="0" applyFill="1" applyBorder="1" applyAlignment="1">
      <alignment wrapText="1"/>
    </xf>
    <xf numFmtId="0" fontId="0" fillId="4" borderId="22" xfId="0" applyFill="1" applyBorder="1"/>
    <xf numFmtId="168" fontId="0" fillId="4" borderId="22" xfId="3" applyNumberFormat="1" applyFont="1" applyFill="1" applyBorder="1"/>
    <xf numFmtId="168" fontId="14" fillId="4" borderId="22" xfId="3" applyNumberFormat="1" applyFont="1" applyFill="1" applyBorder="1"/>
    <xf numFmtId="0" fontId="2" fillId="0" borderId="11" xfId="0" applyFont="1" applyBorder="1"/>
    <xf numFmtId="0" fontId="0" fillId="0" borderId="11" xfId="0" applyBorder="1"/>
    <xf numFmtId="0" fontId="10" fillId="0" borderId="9" xfId="2" applyBorder="1"/>
    <xf numFmtId="0" fontId="10" fillId="0" borderId="0" xfId="2" applyBorder="1"/>
    <xf numFmtId="0" fontId="10" fillId="0" borderId="1" xfId="2" applyBorder="1"/>
    <xf numFmtId="0" fontId="5" fillId="0" borderId="0" xfId="0" applyFont="1"/>
    <xf numFmtId="0" fontId="0" fillId="0" borderId="24" xfId="0" applyBorder="1"/>
    <xf numFmtId="165" fontId="0" fillId="0" borderId="24" xfId="1" applyNumberFormat="1" applyFont="1" applyBorder="1"/>
    <xf numFmtId="0" fontId="0" fillId="0" borderId="25" xfId="0" applyBorder="1"/>
    <xf numFmtId="165" fontId="0" fillId="0" borderId="25" xfId="1" applyNumberFormat="1" applyFont="1" applyBorder="1"/>
    <xf numFmtId="0" fontId="0" fillId="0" borderId="26" xfId="0" applyBorder="1"/>
    <xf numFmtId="165" fontId="0" fillId="0" borderId="26" xfId="1" applyNumberFormat="1" applyFont="1" applyBorder="1"/>
    <xf numFmtId="0" fontId="0" fillId="0" borderId="27" xfId="0" applyBorder="1"/>
    <xf numFmtId="165" fontId="0" fillId="0" borderId="27" xfId="1" applyNumberFormat="1" applyFont="1" applyBorder="1"/>
    <xf numFmtId="0" fontId="0" fillId="0" borderId="28" xfId="0" applyBorder="1"/>
    <xf numFmtId="165" fontId="0" fillId="0" borderId="28" xfId="1" applyNumberFormat="1" applyFont="1" applyBorder="1"/>
    <xf numFmtId="165" fontId="0" fillId="0" borderId="0" xfId="1" applyNumberFormat="1" applyFont="1" applyFill="1" applyBorder="1" applyAlignment="1">
      <alignment vertical="center"/>
    </xf>
    <xf numFmtId="165" fontId="0" fillId="0" borderId="1" xfId="1" applyNumberFormat="1" applyFont="1" applyFill="1" applyBorder="1" applyAlignment="1">
      <alignment vertical="center"/>
    </xf>
    <xf numFmtId="165" fontId="0" fillId="0" borderId="2" xfId="1" applyNumberFormat="1" applyFont="1" applyFill="1" applyBorder="1" applyAlignment="1">
      <alignment vertical="center"/>
    </xf>
    <xf numFmtId="165" fontId="0" fillId="0" borderId="2" xfId="1" applyNumberFormat="1" applyFont="1" applyBorder="1" applyAlignment="1">
      <alignment vertical="center"/>
    </xf>
    <xf numFmtId="165" fontId="0" fillId="0" borderId="0" xfId="1" applyNumberFormat="1" applyFont="1" applyBorder="1" applyAlignment="1">
      <alignment vertical="center"/>
    </xf>
    <xf numFmtId="165" fontId="0" fillId="0" borderId="9" xfId="1" applyNumberFormat="1" applyFont="1" applyFill="1" applyBorder="1" applyAlignment="1">
      <alignment vertical="center"/>
    </xf>
    <xf numFmtId="165" fontId="0" fillId="0" borderId="9" xfId="1" applyNumberFormat="1" applyFont="1" applyBorder="1" applyAlignment="1">
      <alignment vertical="center"/>
    </xf>
    <xf numFmtId="165" fontId="0" fillId="0" borderId="1" xfId="1" applyNumberFormat="1" applyFont="1" applyBorder="1" applyAlignment="1">
      <alignment vertical="center"/>
    </xf>
    <xf numFmtId="0" fontId="2" fillId="0" borderId="7" xfId="0" applyFont="1" applyBorder="1"/>
    <xf numFmtId="0" fontId="2" fillId="0" borderId="14" xfId="0" applyFont="1" applyBorder="1"/>
    <xf numFmtId="165" fontId="0" fillId="0" borderId="11" xfId="0" applyNumberFormat="1" applyBorder="1" applyAlignment="1">
      <alignment vertical="center"/>
    </xf>
    <xf numFmtId="165" fontId="0" fillId="0" borderId="7" xfId="0" applyNumberFormat="1" applyBorder="1" applyAlignment="1">
      <alignment vertical="center"/>
    </xf>
    <xf numFmtId="0" fontId="9" fillId="0" borderId="0" xfId="0" applyFont="1" applyFill="1" applyBorder="1" applyAlignment="1">
      <alignment horizontal="left" vertical="top"/>
    </xf>
    <xf numFmtId="165" fontId="2" fillId="0" borderId="0" xfId="0" applyNumberFormat="1" applyFont="1" applyBorder="1" applyAlignment="1">
      <alignment horizontal="left"/>
    </xf>
    <xf numFmtId="165" fontId="2" fillId="0" borderId="6" xfId="0" applyNumberFormat="1" applyFont="1" applyBorder="1" applyAlignment="1">
      <alignment horizontal="left"/>
    </xf>
    <xf numFmtId="0" fontId="9" fillId="0" borderId="0" xfId="0" applyFont="1" applyBorder="1" applyAlignment="1">
      <alignment horizontal="left" vertical="top"/>
    </xf>
    <xf numFmtId="165" fontId="2" fillId="0" borderId="0" xfId="1" applyNumberFormat="1" applyFont="1" applyBorder="1"/>
    <xf numFmtId="165" fontId="2" fillId="0" borderId="6" xfId="1" applyNumberFormat="1" applyFont="1" applyBorder="1"/>
    <xf numFmtId="165" fontId="2" fillId="0" borderId="0" xfId="1" applyNumberFormat="1" applyFont="1" applyBorder="1" applyAlignment="1">
      <alignment horizontal="center"/>
    </xf>
    <xf numFmtId="165" fontId="2" fillId="0" borderId="6" xfId="1" applyNumberFormat="1" applyFont="1" applyBorder="1" applyAlignment="1">
      <alignment horizontal="center"/>
    </xf>
    <xf numFmtId="165" fontId="2" fillId="0" borderId="2" xfId="1" applyNumberFormat="1" applyFont="1" applyFill="1" applyBorder="1"/>
    <xf numFmtId="165" fontId="2" fillId="0" borderId="4" xfId="1" applyNumberFormat="1" applyFont="1" applyFill="1" applyBorder="1"/>
    <xf numFmtId="0" fontId="9" fillId="0" borderId="7" xfId="0" applyFont="1" applyBorder="1" applyAlignment="1">
      <alignment horizontal="left" vertical="top"/>
    </xf>
    <xf numFmtId="165" fontId="2" fillId="0" borderId="7" xfId="1" applyNumberFormat="1" applyFont="1" applyBorder="1"/>
    <xf numFmtId="165" fontId="2" fillId="0" borderId="29" xfId="1" applyNumberFormat="1" applyFont="1" applyBorder="1"/>
    <xf numFmtId="165" fontId="2" fillId="0" borderId="0" xfId="1" applyNumberFormat="1" applyFont="1" applyBorder="1" applyAlignment="1">
      <alignment horizontal="left"/>
    </xf>
    <xf numFmtId="165" fontId="2" fillId="0" borderId="6" xfId="1" applyNumberFormat="1" applyFont="1" applyBorder="1" applyAlignment="1">
      <alignment horizontal="left"/>
    </xf>
    <xf numFmtId="165" fontId="2" fillId="0" borderId="6" xfId="1" applyNumberFormat="1" applyFont="1" applyFill="1" applyBorder="1"/>
    <xf numFmtId="43" fontId="3" fillId="0" borderId="2" xfId="1" applyFont="1" applyBorder="1"/>
    <xf numFmtId="43" fontId="0" fillId="0" borderId="2" xfId="1" applyFont="1" applyBorder="1"/>
    <xf numFmtId="43" fontId="0" fillId="0" borderId="4" xfId="1" applyFont="1" applyBorder="1"/>
    <xf numFmtId="43" fontId="9" fillId="0" borderId="0" xfId="1" applyFont="1" applyBorder="1" applyAlignment="1">
      <alignment horizontal="left" vertical="top"/>
    </xf>
    <xf numFmtId="43" fontId="2" fillId="0" borderId="0" xfId="1" applyFont="1" applyBorder="1" applyAlignment="1">
      <alignment horizontal="center"/>
    </xf>
    <xf numFmtId="43" fontId="2" fillId="0" borderId="6" xfId="1" applyFont="1" applyBorder="1" applyAlignment="1">
      <alignment horizontal="center"/>
    </xf>
    <xf numFmtId="43" fontId="2" fillId="0" borderId="0" xfId="1" applyFont="1" applyBorder="1"/>
    <xf numFmtId="43" fontId="2" fillId="0" borderId="6" xfId="1" applyFont="1" applyBorder="1"/>
    <xf numFmtId="43" fontId="3" fillId="0" borderId="0" xfId="1" applyFont="1" applyBorder="1" applyAlignment="1">
      <alignment horizontal="left" vertical="top" indent="2"/>
    </xf>
    <xf numFmtId="43" fontId="0" fillId="0" borderId="0" xfId="1" applyFont="1" applyBorder="1"/>
    <xf numFmtId="43" fontId="0" fillId="0" borderId="6" xfId="1" applyFont="1" applyBorder="1"/>
    <xf numFmtId="43" fontId="9" fillId="0" borderId="0" xfId="1" applyFont="1" applyFill="1" applyBorder="1" applyAlignment="1">
      <alignment horizontal="left" vertical="top"/>
    </xf>
    <xf numFmtId="43" fontId="2" fillId="0" borderId="0" xfId="1" applyFont="1" applyBorder="1" applyAlignment="1">
      <alignment horizontal="left"/>
    </xf>
    <xf numFmtId="43" fontId="2" fillId="0" borderId="6" xfId="1" applyFont="1" applyBorder="1" applyAlignment="1">
      <alignment horizontal="left"/>
    </xf>
    <xf numFmtId="43" fontId="3" fillId="0" borderId="0" xfId="1" applyFont="1" applyBorder="1" applyAlignment="1">
      <alignment vertical="top"/>
    </xf>
    <xf numFmtId="43" fontId="9" fillId="0" borderId="7" xfId="1" applyFont="1" applyBorder="1" applyAlignment="1">
      <alignment horizontal="left" vertical="top"/>
    </xf>
    <xf numFmtId="43" fontId="2" fillId="0" borderId="7" xfId="1" applyFont="1" applyBorder="1"/>
    <xf numFmtId="43" fontId="2" fillId="0" borderId="29" xfId="1" applyFont="1" applyBorder="1"/>
    <xf numFmtId="0" fontId="2" fillId="0" borderId="0" xfId="0" applyFont="1" applyBorder="1"/>
    <xf numFmtId="43" fontId="2" fillId="0" borderId="6" xfId="0" applyNumberFormat="1" applyFont="1" applyBorder="1"/>
    <xf numFmtId="164" fontId="3" fillId="0" borderId="2" xfId="1" applyNumberFormat="1" applyFont="1" applyBorder="1"/>
    <xf numFmtId="164" fontId="0" fillId="0" borderId="2" xfId="1" applyNumberFormat="1" applyFont="1" applyBorder="1"/>
    <xf numFmtId="164" fontId="0" fillId="0" borderId="4" xfId="1" applyNumberFormat="1" applyFont="1" applyBorder="1"/>
    <xf numFmtId="164" fontId="9" fillId="0" borderId="0" xfId="1" applyNumberFormat="1" applyFont="1" applyBorder="1" applyAlignment="1">
      <alignment horizontal="left" vertical="top"/>
    </xf>
    <xf numFmtId="164" fontId="2" fillId="0" borderId="0" xfId="1" applyNumberFormat="1" applyFont="1" applyBorder="1" applyAlignment="1">
      <alignment horizontal="center"/>
    </xf>
    <xf numFmtId="164" fontId="2" fillId="0" borderId="6" xfId="1" applyNumberFormat="1" applyFont="1" applyBorder="1" applyAlignment="1">
      <alignment horizontal="center"/>
    </xf>
    <xf numFmtId="164" fontId="2" fillId="0" borderId="0" xfId="1" applyNumberFormat="1" applyFont="1" applyBorder="1"/>
    <xf numFmtId="164" fontId="2" fillId="0" borderId="6" xfId="1" applyNumberFormat="1" applyFont="1" applyBorder="1"/>
    <xf numFmtId="164" fontId="3" fillId="0" borderId="0" xfId="1" applyNumberFormat="1" applyFont="1" applyBorder="1" applyAlignment="1">
      <alignment horizontal="left" vertical="top" indent="2"/>
    </xf>
    <xf numFmtId="164" fontId="9" fillId="0" borderId="0" xfId="1" applyNumberFormat="1" applyFont="1" applyFill="1" applyBorder="1" applyAlignment="1">
      <alignment horizontal="left" vertical="top"/>
    </xf>
    <xf numFmtId="164" fontId="2" fillId="0" borderId="0" xfId="1" applyNumberFormat="1" applyFont="1" applyBorder="1" applyAlignment="1">
      <alignment horizontal="left"/>
    </xf>
    <xf numFmtId="164" fontId="2" fillId="0" borderId="6" xfId="1" applyNumberFormat="1" applyFont="1" applyBorder="1" applyAlignment="1">
      <alignment horizontal="left"/>
    </xf>
    <xf numFmtId="164" fontId="3" fillId="0" borderId="0" xfId="1" applyNumberFormat="1" applyFont="1" applyBorder="1" applyAlignment="1">
      <alignment vertical="top"/>
    </xf>
    <xf numFmtId="164" fontId="9" fillId="0" borderId="7" xfId="1" applyNumberFormat="1" applyFont="1" applyBorder="1" applyAlignment="1">
      <alignment horizontal="left" vertical="top"/>
    </xf>
    <xf numFmtId="164" fontId="2" fillId="0" borderId="7" xfId="1" applyNumberFormat="1" applyFont="1" applyBorder="1"/>
    <xf numFmtId="164" fontId="2" fillId="0" borderId="29" xfId="1" applyNumberFormat="1" applyFont="1" applyBorder="1"/>
    <xf numFmtId="0" fontId="0" fillId="0" borderId="2"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xf>
    <xf numFmtId="0" fontId="0" fillId="0" borderId="4" xfId="0" applyBorder="1" applyAlignment="1">
      <alignment horizontal="center"/>
    </xf>
    <xf numFmtId="165" fontId="17" fillId="5" borderId="2" xfId="1" applyNumberFormat="1" applyFont="1" applyFill="1" applyBorder="1" applyAlignment="1">
      <alignment horizontal="center" vertical="center"/>
    </xf>
    <xf numFmtId="165" fontId="17" fillId="5" borderId="0" xfId="1" applyNumberFormat="1" applyFont="1" applyFill="1" applyBorder="1" applyAlignment="1">
      <alignment horizontal="center" vertical="center"/>
    </xf>
    <xf numFmtId="165" fontId="17" fillId="5" borderId="3" xfId="1" applyNumberFormat="1" applyFont="1" applyFill="1" applyBorder="1" applyAlignment="1">
      <alignment horizontal="center" vertical="center"/>
    </xf>
    <xf numFmtId="0" fontId="11" fillId="0" borderId="2" xfId="0" applyFont="1" applyBorder="1" applyAlignment="1">
      <alignment horizontal="center"/>
    </xf>
    <xf numFmtId="0" fontId="8" fillId="0" borderId="13" xfId="0" applyFont="1" applyBorder="1" applyAlignment="1">
      <alignment horizontal="left" vertical="center"/>
    </xf>
    <xf numFmtId="0" fontId="8" fillId="0" borderId="11" xfId="0" applyFont="1" applyBorder="1" applyAlignment="1">
      <alignment horizontal="left" vertical="center"/>
    </xf>
    <xf numFmtId="0" fontId="18" fillId="2" borderId="0" xfId="0" applyFont="1" applyFill="1" applyBorder="1" applyAlignment="1">
      <alignment horizontal="center" vertical="center"/>
    </xf>
    <xf numFmtId="0" fontId="11" fillId="2" borderId="7" xfId="0" applyFont="1" applyFill="1" applyBorder="1" applyAlignment="1">
      <alignment horizontal="center"/>
    </xf>
    <xf numFmtId="0" fontId="0" fillId="0" borderId="13"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7" xfId="0" applyBorder="1" applyAlignment="1">
      <alignment horizontal="center" vertical="center" wrapText="1"/>
    </xf>
    <xf numFmtId="0" fontId="19" fillId="0" borderId="2" xfId="0" applyFont="1" applyBorder="1" applyAlignment="1">
      <alignment horizontal="center"/>
    </xf>
    <xf numFmtId="0" fontId="0" fillId="0" borderId="13" xfId="0" applyBorder="1" applyAlignment="1">
      <alignment horizontal="center" vertical="center"/>
    </xf>
    <xf numFmtId="0" fontId="2" fillId="0" borderId="2" xfId="0" applyFont="1" applyBorder="1" applyAlignment="1">
      <alignment horizontal="center"/>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4" xfId="0" applyBorder="1" applyAlignment="1">
      <alignment horizontal="center" vertical="center" wrapText="1"/>
    </xf>
    <xf numFmtId="0" fontId="0" fillId="0" borderId="28" xfId="0" applyBorder="1" applyAlignment="1">
      <alignment horizontal="center" vertical="center" wrapText="1"/>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right" vertical="center"/>
    </xf>
    <xf numFmtId="0" fontId="0" fillId="0" borderId="7" xfId="0" applyBorder="1" applyAlignment="1">
      <alignment horizontal="right" vertical="center"/>
    </xf>
    <xf numFmtId="165" fontId="0" fillId="0" borderId="0" xfId="1" applyNumberFormat="1" applyFont="1" applyFill="1" applyBorder="1" applyAlignment="1">
      <alignment horizontal="center" vertical="center"/>
    </xf>
    <xf numFmtId="165" fontId="0" fillId="0" borderId="1" xfId="1" applyNumberFormat="1" applyFont="1" applyFill="1" applyBorder="1" applyAlignment="1">
      <alignment horizontal="center" vertical="center"/>
    </xf>
    <xf numFmtId="165" fontId="0" fillId="0" borderId="9" xfId="1" applyNumberFormat="1" applyFont="1" applyFill="1" applyBorder="1" applyAlignment="1">
      <alignment horizontal="center" vertical="center"/>
    </xf>
    <xf numFmtId="0" fontId="0" fillId="3" borderId="20" xfId="0" applyFill="1" applyBorder="1" applyAlignment="1">
      <alignment horizontal="center" vertical="center"/>
    </xf>
    <xf numFmtId="0" fontId="0" fillId="3" borderId="15" xfId="0" applyFill="1" applyBorder="1" applyAlignment="1">
      <alignment horizontal="center" vertical="center"/>
    </xf>
    <xf numFmtId="0" fontId="0" fillId="3" borderId="21" xfId="0" applyFill="1" applyBorder="1" applyAlignment="1">
      <alignment horizontal="center" vertical="center"/>
    </xf>
    <xf numFmtId="165" fontId="14" fillId="3" borderId="23" xfId="1" applyNumberFormat="1" applyFont="1" applyFill="1" applyBorder="1" applyAlignment="1">
      <alignment horizontal="center"/>
    </xf>
    <xf numFmtId="165" fontId="14" fillId="3" borderId="15" xfId="1" applyNumberFormat="1" applyFont="1" applyFill="1" applyBorder="1" applyAlignment="1">
      <alignment horizontal="center"/>
    </xf>
    <xf numFmtId="165" fontId="14" fillId="3" borderId="21" xfId="1" applyNumberFormat="1" applyFont="1" applyFill="1" applyBorder="1" applyAlignment="1">
      <alignment horizontal="center"/>
    </xf>
    <xf numFmtId="0" fontId="0" fillId="4" borderId="20"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21" xfId="0" applyFill="1" applyBorder="1" applyAlignment="1">
      <alignment horizontal="center" vertical="center" wrapText="1"/>
    </xf>
    <xf numFmtId="0" fontId="0" fillId="0" borderId="16" xfId="0" applyBorder="1" applyAlignment="1">
      <alignment horizontal="center"/>
    </xf>
    <xf numFmtId="0" fontId="0" fillId="0" borderId="9" xfId="0" applyBorder="1" applyAlignment="1">
      <alignment horizontal="center"/>
    </xf>
    <xf numFmtId="0" fontId="0" fillId="0" borderId="18" xfId="0" applyBorder="1" applyAlignment="1">
      <alignment horizontal="center"/>
    </xf>
    <xf numFmtId="0" fontId="0" fillId="0" borderId="17" xfId="0" applyBorder="1" applyAlignment="1">
      <alignment horizontal="center"/>
    </xf>
    <xf numFmtId="0" fontId="0" fillId="0" borderId="1" xfId="0" applyBorder="1" applyAlignment="1">
      <alignment horizontal="center"/>
    </xf>
    <xf numFmtId="0" fontId="0" fillId="0" borderId="19" xfId="0"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0" fillId="0" borderId="8" xfId="0" applyBorder="1" applyAlignment="1">
      <alignment horizontal="center"/>
    </xf>
    <xf numFmtId="0" fontId="0" fillId="0" borderId="20" xfId="0" applyBorder="1" applyAlignment="1">
      <alignment horizontal="center" vertical="center" wrapText="1"/>
    </xf>
    <xf numFmtId="0" fontId="0" fillId="0" borderId="15" xfId="0" applyBorder="1" applyAlignment="1">
      <alignment horizontal="center" vertical="center" wrapText="1"/>
    </xf>
    <xf numFmtId="0" fontId="0" fillId="0" borderId="21" xfId="0" applyBorder="1" applyAlignment="1">
      <alignment horizontal="center" vertical="center" wrapText="1"/>
    </xf>
    <xf numFmtId="43" fontId="3" fillId="0" borderId="0" xfId="1" applyFont="1" applyBorder="1" applyAlignment="1">
      <alignment horizontal="left" vertical="top" indent="3"/>
    </xf>
  </cellXfs>
  <cellStyles count="4">
    <cellStyle name="Comma" xfId="1" builtinId="3"/>
    <cellStyle name="Currency" xfId="3"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76AB7-AB51-49E1-8EE9-913062C075A8}">
  <dimension ref="B2:D17"/>
  <sheetViews>
    <sheetView tabSelected="1" workbookViewId="0">
      <selection activeCell="C26" sqref="C26"/>
    </sheetView>
  </sheetViews>
  <sheetFormatPr defaultRowHeight="15" x14ac:dyDescent="0.25"/>
  <cols>
    <col min="3" max="3" width="142" bestFit="1" customWidth="1"/>
  </cols>
  <sheetData>
    <row r="2" spans="2:4" ht="34.5" customHeight="1" x14ac:dyDescent="0.25">
      <c r="B2" s="171" t="s">
        <v>165</v>
      </c>
      <c r="C2" s="172"/>
    </row>
    <row r="3" spans="2:4" x14ac:dyDescent="0.25">
      <c r="B3" s="173" t="s">
        <v>110</v>
      </c>
      <c r="C3" s="42" t="str">
        <f>'Tabel 1 Kerntabel'!B1</f>
        <v>Directe emissiereductie, investeringen en nationale kosten in sector gebouwde omgeving door OKA</v>
      </c>
      <c r="D3" s="71"/>
    </row>
    <row r="4" spans="2:4" x14ac:dyDescent="0.25">
      <c r="B4" s="174" t="s">
        <v>111</v>
      </c>
      <c r="C4" s="6" t="str">
        <f>'Tabel 2 Woningequivalenten'!$B$1</f>
        <v>Aantal woningequivalenten bereikt met instrumtenten in OKA</v>
      </c>
    </row>
    <row r="5" spans="2:4" x14ac:dyDescent="0.25">
      <c r="B5" s="174" t="s">
        <v>112</v>
      </c>
      <c r="C5" s="6" t="str">
        <f>'Tabel 3 Aardgas'!B1</f>
        <v>Mutatie aardgasverbruik bereikt met instrumtenten in OKA</v>
      </c>
    </row>
    <row r="6" spans="2:4" x14ac:dyDescent="0.25">
      <c r="B6" s="174" t="s">
        <v>113</v>
      </c>
      <c r="C6" s="6" t="str">
        <f>'Tabel 4 Elektriciteit'!$B$1</f>
        <v xml:space="preserve"> Mutatie Elektriciteitsverbruik bereikt met instrumtenten in OKA</v>
      </c>
    </row>
    <row r="7" spans="2:4" x14ac:dyDescent="0.25">
      <c r="B7" s="174" t="s">
        <v>114</v>
      </c>
      <c r="C7" s="6" t="str">
        <f>'Tabel 5 Warmtelevering'!B1</f>
        <v>Mutatie verbruik geleverde warmte bereikt met instrumtenten in OKA</v>
      </c>
    </row>
    <row r="8" spans="2:4" x14ac:dyDescent="0.25">
      <c r="B8" s="174" t="s">
        <v>115</v>
      </c>
      <c r="C8" s="6" t="str">
        <f>'Tabel 6 directe emissies'!B1</f>
        <v>Mutatie Directe emissies bereikt met instrumtenten in OKA</v>
      </c>
    </row>
    <row r="9" spans="2:4" x14ac:dyDescent="0.25">
      <c r="B9" s="174" t="s">
        <v>116</v>
      </c>
      <c r="C9" s="6" t="str">
        <f>'Tabel 7 Investeringen'!B1</f>
        <v>Additionele investeringen bereikt met instrumtenten in OKA</v>
      </c>
    </row>
    <row r="10" spans="2:4" x14ac:dyDescent="0.25">
      <c r="B10" s="174" t="s">
        <v>117</v>
      </c>
      <c r="C10" s="6" t="str">
        <f>'Tabel 8 Nationale Kosten'!B1</f>
        <v>Nationale kosten in 2030 als gevolg van instrumtenten in OKA</v>
      </c>
    </row>
    <row r="11" spans="2:4" x14ac:dyDescent="0.25">
      <c r="B11" s="174" t="s">
        <v>118</v>
      </c>
      <c r="C11" s="6" t="str">
        <f>'Tabel 9 warmtelevering in OKA'!C1</f>
        <v>Warmtelevering in OKA</v>
      </c>
    </row>
    <row r="12" spans="2:4" x14ac:dyDescent="0.25">
      <c r="B12" s="174" t="s">
        <v>119</v>
      </c>
      <c r="C12" s="6" t="str">
        <f>'Tabel 10 Wijkaanpak woningen'!C1</f>
        <v>Aantal additioneel verbeterde woningen door wijkaanpak in OKA</v>
      </c>
    </row>
    <row r="13" spans="2:4" x14ac:dyDescent="0.25">
      <c r="B13" s="174" t="s">
        <v>120</v>
      </c>
      <c r="C13" s="6" t="str">
        <f>'Tabel 11 Wijkaanpak investering'!B1</f>
        <v>Wijkaanpak investeringen</v>
      </c>
    </row>
    <row r="14" spans="2:4" x14ac:dyDescent="0.25">
      <c r="B14" s="174" t="s">
        <v>121</v>
      </c>
      <c r="C14" s="6" t="str">
        <f>'Tabel 12 Wijkaanpak energie'!B1</f>
        <v>Mutatie energievraag per woning equivalent in wijkaanpak</v>
      </c>
    </row>
    <row r="15" spans="2:4" x14ac:dyDescent="0.25">
      <c r="B15" s="174" t="s">
        <v>122</v>
      </c>
      <c r="C15" s="6" t="str">
        <f>'Tabel 13 Wijkaanpak onrend top'!B1</f>
        <v>Wijkaanpak onrendabele top per woning per concept</v>
      </c>
    </row>
    <row r="16" spans="2:4" x14ac:dyDescent="0.25">
      <c r="B16" s="174" t="s">
        <v>123</v>
      </c>
      <c r="C16" s="6" t="str">
        <f>'Tabel 14 Wijkaanpak subsidie'!$B$1</f>
        <v>Inschatting aanspraak op subsidie binnen wijkaanpak</v>
      </c>
    </row>
    <row r="17" spans="2:3" x14ac:dyDescent="0.25">
      <c r="B17" s="175" t="s">
        <v>204</v>
      </c>
      <c r="C17" s="2" t="str">
        <f>'Tabel 15 invest. besp. concept'!B1</f>
        <v>Wijkaanpak gewogen gemiddelde totale en additionele investeringen en besparingen per concept voor huur-, koop- en ubouwsector (euro2018 excl. BTW)</v>
      </c>
    </row>
  </sheetData>
  <hyperlinks>
    <hyperlink ref="B3" location="'Tabel 1 Kerntabel'!A1" display="Tabel 1" xr:uid="{AEDBE1F4-EFEF-4FE9-A0C4-AD983CB82AE3}"/>
    <hyperlink ref="B4" location="'Tabel 2 Woningequivalenten'!A1" display="Tabel 2" xr:uid="{39C7BCCA-EE08-43E1-BF27-1AA562F39705}"/>
    <hyperlink ref="B5" location="'Tabel 3 Aardgas'!A1" display="Tabel 3" xr:uid="{593E9A24-B526-4ED5-B10F-1B76886CFF7B}"/>
    <hyperlink ref="B6" location="'Tabel 4 Elektriciteit'!A1" display="Tabel 4" xr:uid="{93CF19DF-CFCF-434B-A823-9AE358B48867}"/>
    <hyperlink ref="B7" location="'Tabel 5 Warmtelevering'!A1" display="Tabel 5" xr:uid="{53B59EE8-8D63-4BB2-A920-3D711761E2CD}"/>
    <hyperlink ref="B8" location="'Tabel 6 directe emissies'!A1" display="Tabel 6" xr:uid="{BF18D2BD-50CE-4CDD-B923-11F3FD916280}"/>
    <hyperlink ref="B9" location="'Tabel 7 Investeringen'!A1" display="Tabel 7" xr:uid="{1C1F2C5E-0033-4EFC-9741-9C38A4E2FCE6}"/>
    <hyperlink ref="B10" location="'Tabel 8 Nationale Kosten'!A1" display="Tabel 8" xr:uid="{1E377647-81AB-4CDB-871C-82239EE5E201}"/>
    <hyperlink ref="B11" location="'Tabel 9 warmtelevering in OKA'!A1" display="Tabel 9" xr:uid="{0C7BA02F-306A-4A42-A0B6-CBEA675A2111}"/>
    <hyperlink ref="B12" location="'Tabel 10 Wijkaanpak woningen'!A1" display="Tabel 10" xr:uid="{D99E0A8F-A758-449C-9BC4-C9559BF6C755}"/>
    <hyperlink ref="B13" location="'Tabel 11 Wijkaanpak investering'!A1" display="Tabel 11" xr:uid="{88DE2F4E-5166-409B-B0FD-33F5ECAE552B}"/>
    <hyperlink ref="B14" location="'Tabel 12 Wijkaanpak energie'!A1" display="Tabel 12" xr:uid="{61D7C255-0088-480E-A55F-9C0F6F0FBBC8}"/>
    <hyperlink ref="B15" location="'Tabel 13 Wijkaanpak onrend top'!A1" display="Tabel 13" xr:uid="{B7839F52-6F08-4F3A-AECE-9DBD35E0D753}"/>
    <hyperlink ref="B16" location="'Tabel 14 Wijkaanpak subsidie'!A1" display="Tabel 14" xr:uid="{6E4EA419-FC58-4F03-BA64-735867A4176C}"/>
    <hyperlink ref="B17" location="'Tabel 15 invest. besp. concept'!A1" display="Tabel 15" xr:uid="{FA9F5701-B7C6-41CF-A5D0-65E15C9C474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046C3-F2DD-4D4D-91BA-F08E0017E304}">
  <dimension ref="B1:AG36"/>
  <sheetViews>
    <sheetView zoomScale="70" zoomScaleNormal="70" workbookViewId="0">
      <pane xSplit="1" ySplit="3" topLeftCell="B4" activePane="bottomRight" state="frozen"/>
      <selection pane="topRight" activeCell="B1" sqref="B1"/>
      <selection pane="bottomLeft" activeCell="A4" sqref="A4"/>
      <selection pane="bottomRight" activeCell="B4" sqref="B4:O4"/>
    </sheetView>
  </sheetViews>
  <sheetFormatPr defaultRowHeight="15" x14ac:dyDescent="0.25"/>
  <cols>
    <col min="2" max="2" width="36.28515625" bestFit="1" customWidth="1"/>
    <col min="3" max="3" width="10.42578125" bestFit="1" customWidth="1"/>
    <col min="4" max="14" width="9.28515625" bestFit="1" customWidth="1"/>
    <col min="15" max="15" width="9.28515625" style="22" bestFit="1" customWidth="1"/>
    <col min="17" max="17" width="36.28515625" bestFit="1" customWidth="1"/>
    <col min="18" max="18" width="10.42578125" bestFit="1" customWidth="1"/>
    <col min="19" max="29" width="9.28515625" bestFit="1" customWidth="1"/>
    <col min="30" max="30" width="9.28515625" style="22" bestFit="1" customWidth="1"/>
  </cols>
  <sheetData>
    <row r="1" spans="2:30" ht="15.75" thickBot="1" x14ac:dyDescent="0.3">
      <c r="B1" s="66" t="s">
        <v>171</v>
      </c>
      <c r="C1" s="22" t="s">
        <v>156</v>
      </c>
    </row>
    <row r="2" spans="2:30" x14ac:dyDescent="0.25">
      <c r="B2" s="258" t="s">
        <v>12</v>
      </c>
      <c r="C2" s="258"/>
      <c r="D2" s="258"/>
      <c r="E2" s="258"/>
      <c r="F2" s="258"/>
      <c r="G2" s="258"/>
      <c r="H2" s="258"/>
      <c r="I2" s="258"/>
      <c r="J2" s="258"/>
      <c r="K2" s="258"/>
      <c r="L2" s="258"/>
      <c r="M2" s="258"/>
      <c r="N2" s="258"/>
      <c r="O2" s="258"/>
      <c r="P2" s="80"/>
      <c r="Q2" s="258" t="s">
        <v>13</v>
      </c>
      <c r="R2" s="258"/>
      <c r="S2" s="258"/>
      <c r="T2" s="258"/>
      <c r="U2" s="258"/>
      <c r="V2" s="258"/>
      <c r="W2" s="258"/>
      <c r="X2" s="258"/>
      <c r="Y2" s="258"/>
      <c r="Z2" s="258"/>
      <c r="AA2" s="258"/>
      <c r="AB2" s="258"/>
      <c r="AC2" s="258"/>
      <c r="AD2" s="258"/>
    </row>
    <row r="3" spans="2:30" ht="15.75" thickBot="1" x14ac:dyDescent="0.3">
      <c r="B3" s="81"/>
      <c r="C3" s="82">
        <v>2019</v>
      </c>
      <c r="D3" s="83">
        <v>2020</v>
      </c>
      <c r="E3" s="83">
        <v>2021</v>
      </c>
      <c r="F3" s="83">
        <v>2022</v>
      </c>
      <c r="G3" s="83">
        <v>2023</v>
      </c>
      <c r="H3" s="83">
        <v>2024</v>
      </c>
      <c r="I3" s="83">
        <v>2025</v>
      </c>
      <c r="J3" s="83">
        <v>2026</v>
      </c>
      <c r="K3" s="83">
        <v>2027</v>
      </c>
      <c r="L3" s="83">
        <v>2028</v>
      </c>
      <c r="M3" s="83">
        <v>2029</v>
      </c>
      <c r="N3" s="83">
        <v>2030</v>
      </c>
      <c r="O3" s="83" t="s">
        <v>51</v>
      </c>
      <c r="P3" s="80"/>
      <c r="Q3" s="81"/>
      <c r="R3" s="82">
        <v>2019</v>
      </c>
      <c r="S3" s="83">
        <v>2020</v>
      </c>
      <c r="T3" s="83">
        <v>2021</v>
      </c>
      <c r="U3" s="83">
        <v>2022</v>
      </c>
      <c r="V3" s="83">
        <v>2023</v>
      </c>
      <c r="W3" s="83">
        <v>2024</v>
      </c>
      <c r="X3" s="83">
        <v>2025</v>
      </c>
      <c r="Y3" s="83">
        <v>2026</v>
      </c>
      <c r="Z3" s="83">
        <v>2027</v>
      </c>
      <c r="AA3" s="83">
        <v>2028</v>
      </c>
      <c r="AB3" s="83">
        <v>2029</v>
      </c>
      <c r="AC3" s="83">
        <v>2030</v>
      </c>
      <c r="AD3" s="83" t="s">
        <v>51</v>
      </c>
    </row>
    <row r="4" spans="2:30" x14ac:dyDescent="0.25">
      <c r="B4" s="259" t="s">
        <v>52</v>
      </c>
      <c r="C4" s="259"/>
      <c r="D4" s="259"/>
      <c r="E4" s="259"/>
      <c r="F4" s="259"/>
      <c r="G4" s="259"/>
      <c r="H4" s="259"/>
      <c r="I4" s="259"/>
      <c r="J4" s="259"/>
      <c r="K4" s="259"/>
      <c r="L4" s="259"/>
      <c r="M4" s="259"/>
      <c r="N4" s="259"/>
      <c r="O4" s="259"/>
      <c r="P4" s="80"/>
      <c r="Q4" s="259" t="s">
        <v>52</v>
      </c>
      <c r="R4" s="259"/>
      <c r="S4" s="259"/>
      <c r="T4" s="259"/>
      <c r="U4" s="259"/>
      <c r="V4" s="259"/>
      <c r="W4" s="259"/>
      <c r="X4" s="259"/>
      <c r="Y4" s="259"/>
      <c r="Z4" s="259"/>
      <c r="AA4" s="259"/>
      <c r="AB4" s="259"/>
      <c r="AC4" s="259"/>
      <c r="AD4" s="259"/>
    </row>
    <row r="5" spans="2:30" x14ac:dyDescent="0.25">
      <c r="B5" s="84" t="s">
        <v>53</v>
      </c>
      <c r="C5" s="85">
        <v>12.8</v>
      </c>
      <c r="D5" s="86">
        <v>12.8</v>
      </c>
      <c r="E5" s="87">
        <v>15</v>
      </c>
      <c r="F5" s="87">
        <v>15</v>
      </c>
      <c r="G5" s="87">
        <v>15</v>
      </c>
      <c r="H5" s="87">
        <v>15</v>
      </c>
      <c r="I5" s="88">
        <v>15</v>
      </c>
      <c r="J5" s="88">
        <v>11</v>
      </c>
      <c r="K5" s="88">
        <v>11</v>
      </c>
      <c r="L5" s="88">
        <v>11</v>
      </c>
      <c r="M5" s="88">
        <v>11</v>
      </c>
      <c r="N5" s="88">
        <v>11</v>
      </c>
      <c r="O5" s="116">
        <v>155.6</v>
      </c>
      <c r="P5" s="80"/>
      <c r="Q5" s="84" t="s">
        <v>53</v>
      </c>
      <c r="R5" s="85">
        <v>12.8</v>
      </c>
      <c r="S5" s="86">
        <v>12.8</v>
      </c>
      <c r="T5" s="87">
        <v>15</v>
      </c>
      <c r="U5" s="87">
        <v>15</v>
      </c>
      <c r="V5" s="87">
        <v>15</v>
      </c>
      <c r="W5" s="87">
        <v>15</v>
      </c>
      <c r="X5" s="88">
        <v>15</v>
      </c>
      <c r="Y5" s="88">
        <v>11</v>
      </c>
      <c r="Z5" s="88">
        <v>11</v>
      </c>
      <c r="AA5" s="88">
        <v>11</v>
      </c>
      <c r="AB5" s="88">
        <v>11</v>
      </c>
      <c r="AC5" s="88">
        <v>11</v>
      </c>
      <c r="AD5" s="116">
        <v>155.6</v>
      </c>
    </row>
    <row r="6" spans="2:30" x14ac:dyDescent="0.25">
      <c r="B6" s="84" t="s">
        <v>54</v>
      </c>
      <c r="C6" s="89">
        <v>17.521462011597968</v>
      </c>
      <c r="D6" s="89">
        <v>26.24292402319594</v>
      </c>
      <c r="E6" s="89">
        <v>41.698146943661165</v>
      </c>
      <c r="F6" s="89">
        <v>27.286615072176247</v>
      </c>
      <c r="G6" s="89">
        <v>29.796496181106278</v>
      </c>
      <c r="H6" s="89">
        <v>30.35590362010123</v>
      </c>
      <c r="I6" s="89">
        <v>31.127710584850551</v>
      </c>
      <c r="J6" s="89">
        <v>26.753305162160878</v>
      </c>
      <c r="K6" s="89">
        <v>27.3120124503155</v>
      </c>
      <c r="L6" s="89">
        <v>28.001784230496476</v>
      </c>
      <c r="M6" s="89">
        <v>29.132442681819047</v>
      </c>
      <c r="N6" s="89">
        <v>29.963809051461926</v>
      </c>
      <c r="O6" s="117">
        <v>345.19261201294313</v>
      </c>
      <c r="P6" s="80"/>
      <c r="Q6" s="84" t="s">
        <v>54</v>
      </c>
      <c r="R6" s="89">
        <v>19.235747725883684</v>
      </c>
      <c r="S6" s="89">
        <v>31.385781166053082</v>
      </c>
      <c r="T6" s="89">
        <v>42.76607538497602</v>
      </c>
      <c r="U6" s="89">
        <v>28.976557521048129</v>
      </c>
      <c r="V6" s="89">
        <v>34.64505741880599</v>
      </c>
      <c r="W6" s="89">
        <v>41.045699637555671</v>
      </c>
      <c r="X6" s="89">
        <v>48.64596433062782</v>
      </c>
      <c r="Y6" s="89">
        <v>56.91746592221363</v>
      </c>
      <c r="Z6" s="89">
        <v>57.307255049091992</v>
      </c>
      <c r="AA6" s="89">
        <v>57.808943295994098</v>
      </c>
      <c r="AB6" s="89">
        <v>58.697480417224824</v>
      </c>
      <c r="AC6" s="89">
        <v>59.048491689021205</v>
      </c>
      <c r="AD6" s="117">
        <v>536.4805195584961</v>
      </c>
    </row>
    <row r="7" spans="2:30" x14ac:dyDescent="0.25">
      <c r="B7" s="84" t="s">
        <v>55</v>
      </c>
      <c r="C7" s="90">
        <v>4.7214620115979695</v>
      </c>
      <c r="D7" s="90">
        <v>13.442924023195939</v>
      </c>
      <c r="E7" s="90">
        <v>26.698146943661165</v>
      </c>
      <c r="F7" s="90">
        <v>12.286615072176248</v>
      </c>
      <c r="G7" s="90">
        <v>14.796496181106278</v>
      </c>
      <c r="H7" s="90">
        <v>15.355903620101229</v>
      </c>
      <c r="I7" s="90">
        <v>16.127710584850551</v>
      </c>
      <c r="J7" s="90">
        <v>15.753305162160876</v>
      </c>
      <c r="K7" s="90">
        <v>16.3120124503155</v>
      </c>
      <c r="L7" s="90">
        <v>17.001784230496476</v>
      </c>
      <c r="M7" s="90">
        <v>18.132442681819047</v>
      </c>
      <c r="N7" s="90">
        <v>18.963809051461926</v>
      </c>
      <c r="O7" s="117">
        <v>189.59261201294319</v>
      </c>
      <c r="P7" s="80"/>
      <c r="Q7" s="84" t="s">
        <v>55</v>
      </c>
      <c r="R7" s="90">
        <v>6.4357477258836848</v>
      </c>
      <c r="S7" s="90">
        <v>18.585781166053081</v>
      </c>
      <c r="T7" s="90">
        <v>27.766075384976023</v>
      </c>
      <c r="U7" s="90">
        <v>13.976557521048127</v>
      </c>
      <c r="V7" s="90">
        <v>19.645057418805987</v>
      </c>
      <c r="W7" s="90">
        <v>26.045699637555675</v>
      </c>
      <c r="X7" s="90">
        <v>33.64596433062782</v>
      </c>
      <c r="Y7" s="90">
        <v>45.91746592221363</v>
      </c>
      <c r="Z7" s="90">
        <v>46.307255049091992</v>
      </c>
      <c r="AA7" s="90">
        <v>46.808943295994098</v>
      </c>
      <c r="AB7" s="90">
        <v>47.697480417224824</v>
      </c>
      <c r="AC7" s="90">
        <v>48.048491689021205</v>
      </c>
      <c r="AD7" s="117">
        <v>380.88051955849613</v>
      </c>
    </row>
    <row r="8" spans="2:30" x14ac:dyDescent="0.25">
      <c r="B8" s="91" t="s">
        <v>56</v>
      </c>
      <c r="C8" s="92">
        <v>0.72146201159796997</v>
      </c>
      <c r="D8" s="93">
        <v>1.4429240231959399</v>
      </c>
      <c r="E8" s="93">
        <v>2.6981469436611696</v>
      </c>
      <c r="F8" s="93">
        <v>2.8105697329803845</v>
      </c>
      <c r="G8" s="93">
        <v>2.8105697329803845</v>
      </c>
      <c r="H8" s="93">
        <v>2.8105697329803845</v>
      </c>
      <c r="I8" s="94">
        <v>2.8105697329803845</v>
      </c>
      <c r="J8" s="94">
        <v>2.1056463266103527</v>
      </c>
      <c r="K8" s="94">
        <v>2.1056463266103527</v>
      </c>
      <c r="L8" s="94">
        <v>2.1056463266103527</v>
      </c>
      <c r="M8" s="94">
        <v>2.1056463266103527</v>
      </c>
      <c r="N8" s="94">
        <v>2.1056463266103527</v>
      </c>
      <c r="O8" s="118">
        <v>26.633043543428375</v>
      </c>
      <c r="P8" s="80"/>
      <c r="Q8" s="91" t="s">
        <v>56</v>
      </c>
      <c r="R8" s="92">
        <v>0.72146201159796997</v>
      </c>
      <c r="S8" s="93">
        <v>1.4429240231959399</v>
      </c>
      <c r="T8" s="93">
        <v>2.6981469436611696</v>
      </c>
      <c r="U8" s="93">
        <v>2.8105697329803845</v>
      </c>
      <c r="V8" s="93">
        <v>2.8105697329803845</v>
      </c>
      <c r="W8" s="93">
        <v>2.8105697329803845</v>
      </c>
      <c r="X8" s="94">
        <v>2.8105697329803845</v>
      </c>
      <c r="Y8" s="94">
        <v>2.1056463266103527</v>
      </c>
      <c r="Z8" s="94">
        <v>2.1056463266103527</v>
      </c>
      <c r="AA8" s="94">
        <v>2.1056463266103527</v>
      </c>
      <c r="AB8" s="94">
        <v>2.1056463266103527</v>
      </c>
      <c r="AC8" s="94">
        <v>2.1056463266103527</v>
      </c>
      <c r="AD8" s="118">
        <v>26.633043543428375</v>
      </c>
    </row>
    <row r="9" spans="2:30" x14ac:dyDescent="0.25">
      <c r="B9" s="91" t="s">
        <v>57</v>
      </c>
      <c r="C9" s="95">
        <v>4</v>
      </c>
      <c r="D9" s="95">
        <v>11.999999999999998</v>
      </c>
      <c r="E9" s="95">
        <v>23.999999999999996</v>
      </c>
      <c r="F9" s="95">
        <v>9.4760453391958634</v>
      </c>
      <c r="G9" s="95">
        <v>11.985926448125893</v>
      </c>
      <c r="H9" s="95">
        <v>12.545333887120844</v>
      </c>
      <c r="I9" s="95">
        <v>13.317140851870167</v>
      </c>
      <c r="J9" s="95">
        <v>13.647658835550523</v>
      </c>
      <c r="K9" s="95">
        <v>14.206366123705147</v>
      </c>
      <c r="L9" s="95">
        <v>14.896137903886125</v>
      </c>
      <c r="M9" s="95">
        <v>16.026796355208695</v>
      </c>
      <c r="N9" s="95">
        <v>16.858162724851574</v>
      </c>
      <c r="O9" s="119">
        <v>162.95956846951481</v>
      </c>
      <c r="P9" s="80"/>
      <c r="Q9" s="91" t="s">
        <v>57</v>
      </c>
      <c r="R9" s="95">
        <v>5.7142857142857144</v>
      </c>
      <c r="S9" s="95">
        <v>17.142857142857142</v>
      </c>
      <c r="T9" s="95">
        <v>25.067928441314855</v>
      </c>
      <c r="U9" s="95">
        <v>11.165987788067742</v>
      </c>
      <c r="V9" s="95">
        <v>16.834487685825604</v>
      </c>
      <c r="W9" s="95">
        <v>23.235129904575292</v>
      </c>
      <c r="X9" s="95">
        <v>30.835394597647436</v>
      </c>
      <c r="Y9" s="95">
        <v>43.811819595603275</v>
      </c>
      <c r="Z9" s="95">
        <v>44.201608722481637</v>
      </c>
      <c r="AA9" s="95">
        <v>44.703296969383743</v>
      </c>
      <c r="AB9" s="95">
        <v>45.591834090614469</v>
      </c>
      <c r="AC9" s="95">
        <v>45.94284536241085</v>
      </c>
      <c r="AD9" s="119">
        <v>354.24747601506772</v>
      </c>
    </row>
    <row r="10" spans="2:30" x14ac:dyDescent="0.25">
      <c r="B10" s="96" t="s">
        <v>58</v>
      </c>
      <c r="C10" s="92">
        <v>2.8</v>
      </c>
      <c r="D10" s="92">
        <v>8.3999999999999986</v>
      </c>
      <c r="E10" s="92">
        <v>16.799999999999997</v>
      </c>
      <c r="F10" s="92">
        <v>4.7075317374371037</v>
      </c>
      <c r="G10" s="92">
        <v>3.7308657225513433</v>
      </c>
      <c r="H10" s="92">
        <v>3.8271507529502711</v>
      </c>
      <c r="I10" s="92">
        <v>4.0528003516922713</v>
      </c>
      <c r="J10" s="92">
        <v>3.9197809791635803</v>
      </c>
      <c r="K10" s="92">
        <v>3.889605236111775</v>
      </c>
      <c r="L10" s="92">
        <v>3.8730686368107214</v>
      </c>
      <c r="M10" s="92">
        <v>3.968690149006346</v>
      </c>
      <c r="N10" s="92">
        <v>4.0303746317202691</v>
      </c>
      <c r="O10" s="120">
        <v>63.999868197443689</v>
      </c>
      <c r="P10" s="80"/>
      <c r="Q10" s="96" t="s">
        <v>58</v>
      </c>
      <c r="R10" s="92">
        <v>4</v>
      </c>
      <c r="S10" s="92">
        <v>12</v>
      </c>
      <c r="T10" s="92">
        <v>17.547549908920399</v>
      </c>
      <c r="U10" s="92">
        <v>5.0651914516474204</v>
      </c>
      <c r="V10" s="92">
        <v>4.1821413800779235</v>
      </c>
      <c r="W10" s="92">
        <v>4.4863531106555525</v>
      </c>
      <c r="X10" s="92">
        <v>4.9870295546538479</v>
      </c>
      <c r="Y10" s="92">
        <v>5.0902737169222956</v>
      </c>
      <c r="Z10" s="92">
        <v>5.3631261057371438</v>
      </c>
      <c r="AA10" s="92">
        <v>5.7143078785686194</v>
      </c>
      <c r="AB10" s="92">
        <v>6.3362838634301299</v>
      </c>
      <c r="AC10" s="92">
        <v>6.5819917536875963</v>
      </c>
      <c r="AD10" s="120">
        <v>81.35424872430093</v>
      </c>
    </row>
    <row r="11" spans="2:30" x14ac:dyDescent="0.25">
      <c r="B11" s="96" t="s">
        <v>59</v>
      </c>
      <c r="C11" s="92">
        <v>0</v>
      </c>
      <c r="D11" s="92">
        <v>0</v>
      </c>
      <c r="E11" s="92">
        <v>0</v>
      </c>
      <c r="F11" s="92">
        <v>1.9256999999999997</v>
      </c>
      <c r="G11" s="92">
        <v>4.659282791136782</v>
      </c>
      <c r="H11" s="92">
        <v>4.9545829680343196</v>
      </c>
      <c r="I11" s="92">
        <v>5.2691982446168453</v>
      </c>
      <c r="J11" s="92">
        <v>5.6335802057217865</v>
      </c>
      <c r="K11" s="92">
        <v>6.0548510504818278</v>
      </c>
      <c r="L11" s="92">
        <v>6.5542278959095661</v>
      </c>
      <c r="M11" s="92">
        <v>7.2500672996397402</v>
      </c>
      <c r="N11" s="92">
        <v>7.7703392756758332</v>
      </c>
      <c r="O11" s="120">
        <v>50.071829731216702</v>
      </c>
      <c r="P11" s="80"/>
      <c r="Q11" s="96" t="s">
        <v>59</v>
      </c>
      <c r="R11" s="92">
        <v>0</v>
      </c>
      <c r="S11" s="92">
        <v>0</v>
      </c>
      <c r="T11" s="92">
        <v>0</v>
      </c>
      <c r="U11" s="92">
        <v>2.7509999999999999</v>
      </c>
      <c r="V11" s="92">
        <v>7.6020000000000003</v>
      </c>
      <c r="W11" s="92">
        <v>11.778237822547151</v>
      </c>
      <c r="X11" s="92">
        <v>16.597746663699358</v>
      </c>
      <c r="Y11" s="92">
        <v>25.577999999999999</v>
      </c>
      <c r="Z11" s="92">
        <v>25.577999999999999</v>
      </c>
      <c r="AA11" s="92">
        <v>25.577999999999999</v>
      </c>
      <c r="AB11" s="92">
        <v>25.577999999999999</v>
      </c>
      <c r="AC11" s="92">
        <v>25.577999999999999</v>
      </c>
      <c r="AD11" s="120">
        <v>166.61898448624652</v>
      </c>
    </row>
    <row r="12" spans="2:30" x14ac:dyDescent="0.25">
      <c r="B12" s="96" t="s">
        <v>60</v>
      </c>
      <c r="C12" s="92">
        <v>1.2</v>
      </c>
      <c r="D12" s="92">
        <v>3.5999999999999992</v>
      </c>
      <c r="E12" s="92">
        <v>7.1999999999999984</v>
      </c>
      <c r="F12" s="92">
        <v>2.8428136017587589</v>
      </c>
      <c r="G12" s="92">
        <v>3.5957779344377676</v>
      </c>
      <c r="H12" s="92">
        <v>3.7636001661362535</v>
      </c>
      <c r="I12" s="92">
        <v>3.9951422555610501</v>
      </c>
      <c r="J12" s="92">
        <v>4.0942976506651565</v>
      </c>
      <c r="K12" s="92">
        <v>4.2619098371115438</v>
      </c>
      <c r="L12" s="92">
        <v>4.468841371165837</v>
      </c>
      <c r="M12" s="92">
        <v>4.8080389065626079</v>
      </c>
      <c r="N12" s="92">
        <v>5.0574488174554721</v>
      </c>
      <c r="O12" s="120">
        <v>48.887870540854443</v>
      </c>
      <c r="P12" s="80"/>
      <c r="Q12" s="96" t="s">
        <v>60</v>
      </c>
      <c r="R12" s="92">
        <v>1.7142857142857142</v>
      </c>
      <c r="S12" s="92">
        <v>5.1428571428571423</v>
      </c>
      <c r="T12" s="92">
        <v>7.5203785323944565</v>
      </c>
      <c r="U12" s="92">
        <v>3.3497963364203223</v>
      </c>
      <c r="V12" s="92">
        <v>5.0503463057476807</v>
      </c>
      <c r="W12" s="92">
        <v>6.970538971372588</v>
      </c>
      <c r="X12" s="92">
        <v>9.2506183792942309</v>
      </c>
      <c r="Y12" s="92">
        <v>13.143545878680984</v>
      </c>
      <c r="Z12" s="92">
        <v>13.26048261674449</v>
      </c>
      <c r="AA12" s="92">
        <v>13.410989090815121</v>
      </c>
      <c r="AB12" s="92">
        <v>13.677550227184341</v>
      </c>
      <c r="AC12" s="92">
        <v>13.782853608723254</v>
      </c>
      <c r="AD12" s="120">
        <v>106.27424280452033</v>
      </c>
    </row>
    <row r="13" spans="2:30" x14ac:dyDescent="0.25">
      <c r="B13" s="260" t="s">
        <v>61</v>
      </c>
      <c r="C13" s="260"/>
      <c r="D13" s="260"/>
      <c r="E13" s="260"/>
      <c r="F13" s="260"/>
      <c r="G13" s="260"/>
      <c r="H13" s="260"/>
      <c r="I13" s="260"/>
      <c r="J13" s="260"/>
      <c r="K13" s="260"/>
      <c r="L13" s="260"/>
      <c r="M13" s="260"/>
      <c r="N13" s="260"/>
      <c r="O13" s="260"/>
      <c r="P13" s="80"/>
      <c r="Q13" s="260" t="s">
        <v>61</v>
      </c>
      <c r="R13" s="260"/>
      <c r="S13" s="260"/>
      <c r="T13" s="260"/>
      <c r="U13" s="260"/>
      <c r="V13" s="260"/>
      <c r="W13" s="260"/>
      <c r="X13" s="260"/>
      <c r="Y13" s="260"/>
      <c r="Z13" s="260"/>
      <c r="AA13" s="260"/>
      <c r="AB13" s="260"/>
      <c r="AC13" s="260"/>
      <c r="AD13" s="260"/>
    </row>
    <row r="14" spans="2:30" x14ac:dyDescent="0.25">
      <c r="B14" s="84" t="s">
        <v>62</v>
      </c>
      <c r="C14" s="90">
        <v>9.7263018692765074E-2</v>
      </c>
      <c r="D14" s="98">
        <v>0.28292603738553013</v>
      </c>
      <c r="E14" s="98">
        <v>0.6030849480817021</v>
      </c>
      <c r="F14" s="98">
        <v>0.30440428958133497</v>
      </c>
      <c r="G14" s="98">
        <v>0.38994207279119325</v>
      </c>
      <c r="H14" s="99">
        <v>0.40555327913885458</v>
      </c>
      <c r="I14" s="99">
        <v>0.42607098110222236</v>
      </c>
      <c r="J14" s="99">
        <v>0.43020251748154797</v>
      </c>
      <c r="K14" s="99">
        <v>0.44718392784212563</v>
      </c>
      <c r="L14" s="99">
        <v>0.46792102948383035</v>
      </c>
      <c r="M14" s="99">
        <v>0.50056281469909103</v>
      </c>
      <c r="N14" s="99">
        <v>0.52465900320459569</v>
      </c>
      <c r="O14" s="100">
        <v>4.8797739194847933</v>
      </c>
      <c r="P14" s="80"/>
      <c r="Q14" s="84" t="s">
        <v>62</v>
      </c>
      <c r="R14" s="90">
        <v>0.13514873297847935</v>
      </c>
      <c r="S14" s="98">
        <v>0.39658318024267303</v>
      </c>
      <c r="T14" s="98">
        <v>0.6266861666347604</v>
      </c>
      <c r="U14" s="98">
        <v>0.35083031770140355</v>
      </c>
      <c r="V14" s="98">
        <v>0.52946516544185229</v>
      </c>
      <c r="W14" s="99">
        <v>0.71685797452423894</v>
      </c>
      <c r="X14" s="99">
        <v>0.93783842149380758</v>
      </c>
      <c r="Y14" s="99">
        <v>1.3162190880157745</v>
      </c>
      <c r="Z14" s="99">
        <v>1.3248334277197862</v>
      </c>
      <c r="AA14" s="99">
        <v>1.3359207379763225</v>
      </c>
      <c r="AB14" s="99">
        <v>1.3555574083555215</v>
      </c>
      <c r="AC14" s="99">
        <v>1.3633147574622217</v>
      </c>
      <c r="AD14" s="100">
        <v>10.389255378546842</v>
      </c>
    </row>
    <row r="15" spans="2:30" x14ac:dyDescent="0.25">
      <c r="B15" s="260" t="s">
        <v>63</v>
      </c>
      <c r="C15" s="260"/>
      <c r="D15" s="260"/>
      <c r="E15" s="260"/>
      <c r="F15" s="260"/>
      <c r="G15" s="260"/>
      <c r="H15" s="260"/>
      <c r="I15" s="260"/>
      <c r="J15" s="260"/>
      <c r="K15" s="260"/>
      <c r="L15" s="260"/>
      <c r="M15" s="260"/>
      <c r="N15" s="260"/>
      <c r="O15" s="260"/>
      <c r="P15" s="80"/>
      <c r="Q15" s="260" t="s">
        <v>63</v>
      </c>
      <c r="R15" s="260"/>
      <c r="S15" s="260"/>
      <c r="T15" s="260"/>
      <c r="U15" s="260"/>
      <c r="V15" s="260"/>
      <c r="W15" s="260"/>
      <c r="X15" s="260"/>
      <c r="Y15" s="260"/>
      <c r="Z15" s="260"/>
      <c r="AA15" s="260"/>
      <c r="AB15" s="260"/>
      <c r="AC15" s="260"/>
      <c r="AD15" s="260"/>
    </row>
    <row r="16" spans="2:30" x14ac:dyDescent="0.25">
      <c r="B16" s="84" t="s">
        <v>64</v>
      </c>
      <c r="C16" s="92">
        <v>-7.566686663404365E-2</v>
      </c>
      <c r="D16" s="92">
        <v>-0.23807937326808723</v>
      </c>
      <c r="E16" s="92">
        <v>-0.52732352397236426</v>
      </c>
      <c r="F16" s="92">
        <v>-0.23400137232249957</v>
      </c>
      <c r="G16" s="92">
        <v>-0.32114515175924252</v>
      </c>
      <c r="H16" s="92">
        <v>-0.33681062188031413</v>
      </c>
      <c r="I16" s="92">
        <v>-0.35731342382740566</v>
      </c>
      <c r="J16" s="92">
        <v>-0.37781821314811009</v>
      </c>
      <c r="K16" s="92">
        <v>-0.39497602198597404</v>
      </c>
      <c r="L16" s="92">
        <v>-0.41591086317085374</v>
      </c>
      <c r="M16" s="92">
        <v>-0.4487580700204899</v>
      </c>
      <c r="N16" s="92">
        <v>-0.4730136467779949</v>
      </c>
      <c r="O16" s="97">
        <v>-4.2008171487673804</v>
      </c>
      <c r="P16" s="80"/>
      <c r="Q16" s="84" t="s">
        <v>64</v>
      </c>
      <c r="R16" s="92">
        <v>-0.1128435694911865</v>
      </c>
      <c r="S16" s="92">
        <v>-0.34960948183951579</v>
      </c>
      <c r="T16" s="92">
        <v>-0.5504830580013792</v>
      </c>
      <c r="U16" s="92">
        <v>-0.28052672857013922</v>
      </c>
      <c r="V16" s="92">
        <v>-0.46150927118787433</v>
      </c>
      <c r="W16" s="92">
        <v>-0.65029430468886718</v>
      </c>
      <c r="X16" s="92">
        <v>-0.87279302811063231</v>
      </c>
      <c r="Y16" s="92">
        <v>-1.2706504284796014</v>
      </c>
      <c r="Z16" s="92">
        <v>-1.2791035552986272</v>
      </c>
      <c r="AA16" s="92">
        <v>-1.2899833723131278</v>
      </c>
      <c r="AB16" s="92">
        <v>-1.3092525526243572</v>
      </c>
      <c r="AC16" s="92">
        <v>-1.3168647269791547</v>
      </c>
      <c r="AD16" s="97">
        <v>-9.7439140775844635</v>
      </c>
    </row>
    <row r="17" spans="2:33" x14ac:dyDescent="0.25">
      <c r="B17" s="96" t="s">
        <v>174</v>
      </c>
      <c r="C17" s="92">
        <v>-9.9982621307234926E-2</v>
      </c>
      <c r="D17" s="92">
        <v>-0.30881088261446976</v>
      </c>
      <c r="E17" s="92">
        <v>-0.67809476099278976</v>
      </c>
      <c r="F17" s="92">
        <v>-0.31010244471783333</v>
      </c>
      <c r="G17" s="92">
        <v>-0.41863066995704085</v>
      </c>
      <c r="H17" s="92">
        <v>-0.43819894166502776</v>
      </c>
      <c r="I17" s="92">
        <v>-0.46383116910296124</v>
      </c>
      <c r="J17" s="92">
        <v>-0.4853688425184971</v>
      </c>
      <c r="K17" s="92">
        <v>-0.50677200394650546</v>
      </c>
      <c r="L17" s="92">
        <v>-0.53289112054181131</v>
      </c>
      <c r="M17" s="92">
        <v>-0.57389877369526265</v>
      </c>
      <c r="N17" s="92">
        <v>-0.60417839757914382</v>
      </c>
      <c r="O17" s="97">
        <v>-5.4207606286385772</v>
      </c>
      <c r="P17" s="80"/>
      <c r="Q17" s="96" t="s">
        <v>174</v>
      </c>
      <c r="R17" s="92">
        <v>-0.14663075273580634</v>
      </c>
      <c r="S17" s="92">
        <v>-0.44875527690018407</v>
      </c>
      <c r="T17" s="92">
        <v>-0.70715459966006933</v>
      </c>
      <c r="U17" s="92">
        <v>-0.36823430799549012</v>
      </c>
      <c r="V17" s="92">
        <v>-0.5938755625483374</v>
      </c>
      <c r="W17" s="92">
        <v>-0.82950879831992685</v>
      </c>
      <c r="X17" s="92">
        <v>-1.1072526334840842</v>
      </c>
      <c r="Y17" s="92">
        <v>-1.599705200483545</v>
      </c>
      <c r="Z17" s="92">
        <v>-1.6103119122285738</v>
      </c>
      <c r="AA17" s="92">
        <v>-1.6239635568072084</v>
      </c>
      <c r="AB17" s="92">
        <v>-1.6481419047132375</v>
      </c>
      <c r="AC17" s="92">
        <v>-1.6576934163447101</v>
      </c>
      <c r="AD17" s="97">
        <v>-12.341227922221172</v>
      </c>
    </row>
    <row r="18" spans="2:33" x14ac:dyDescent="0.25">
      <c r="B18" s="96" t="s">
        <v>65</v>
      </c>
      <c r="C18" s="101">
        <v>2.4315754673191269E-2</v>
      </c>
      <c r="D18" s="101">
        <v>7.0731509346382532E-2</v>
      </c>
      <c r="E18" s="101">
        <v>0.15077123702042552</v>
      </c>
      <c r="F18" s="101">
        <v>7.6101072395333744E-2</v>
      </c>
      <c r="G18" s="101">
        <v>9.7485518197798313E-2</v>
      </c>
      <c r="H18" s="101">
        <v>0.10138831978471363</v>
      </c>
      <c r="I18" s="101">
        <v>0.10651774527555558</v>
      </c>
      <c r="J18" s="101">
        <v>0.10755062937038701</v>
      </c>
      <c r="K18" s="101">
        <v>0.11179598196053141</v>
      </c>
      <c r="L18" s="101">
        <v>0.11698025737095759</v>
      </c>
      <c r="M18" s="101">
        <v>0.12514070367477276</v>
      </c>
      <c r="N18" s="101">
        <v>0.13116475080114892</v>
      </c>
      <c r="O18" s="102">
        <v>1.2199434798711983</v>
      </c>
      <c r="P18" s="80"/>
      <c r="Q18" s="96" t="s">
        <v>65</v>
      </c>
      <c r="R18" s="101">
        <v>3.3787183244619837E-2</v>
      </c>
      <c r="S18" s="101">
        <v>9.9145795060668257E-2</v>
      </c>
      <c r="T18" s="101">
        <v>0.1566715416586901</v>
      </c>
      <c r="U18" s="101">
        <v>8.7707579425350887E-2</v>
      </c>
      <c r="V18" s="101">
        <v>0.13236629136046307</v>
      </c>
      <c r="W18" s="101">
        <v>0.17921449363105973</v>
      </c>
      <c r="X18" s="101">
        <v>0.2344596053734519</v>
      </c>
      <c r="Y18" s="101">
        <v>0.32905477200394362</v>
      </c>
      <c r="Z18" s="101">
        <v>0.33120835692994655</v>
      </c>
      <c r="AA18" s="101">
        <v>0.33398018449408062</v>
      </c>
      <c r="AB18" s="101">
        <v>0.33888935208888038</v>
      </c>
      <c r="AC18" s="101">
        <v>0.34082868936555544</v>
      </c>
      <c r="AD18" s="102">
        <v>2.5973138446367106</v>
      </c>
    </row>
    <row r="19" spans="2:33" x14ac:dyDescent="0.25">
      <c r="B19" s="260" t="s">
        <v>173</v>
      </c>
      <c r="C19" s="260"/>
      <c r="D19" s="260"/>
      <c r="E19" s="260"/>
      <c r="F19" s="260"/>
      <c r="G19" s="260"/>
      <c r="H19" s="260"/>
      <c r="I19" s="260"/>
      <c r="J19" s="260"/>
      <c r="K19" s="260"/>
      <c r="L19" s="260"/>
      <c r="M19" s="260"/>
      <c r="N19" s="260"/>
      <c r="O19" s="260"/>
      <c r="P19" s="80"/>
      <c r="Q19" s="260" t="s">
        <v>173</v>
      </c>
      <c r="R19" s="260"/>
      <c r="S19" s="260"/>
      <c r="T19" s="260"/>
      <c r="U19" s="260"/>
      <c r="V19" s="260"/>
      <c r="W19" s="260"/>
      <c r="X19" s="260"/>
      <c r="Y19" s="260"/>
      <c r="Z19" s="260"/>
      <c r="AA19" s="260"/>
      <c r="AB19" s="260"/>
      <c r="AC19" s="260"/>
      <c r="AD19" s="260"/>
    </row>
    <row r="20" spans="2:33" x14ac:dyDescent="0.25">
      <c r="B20" s="84" t="s">
        <v>66</v>
      </c>
      <c r="C20" s="103">
        <v>-4.2903113381502749E-3</v>
      </c>
      <c r="D20" s="103">
        <v>-1.3499100464300546E-2</v>
      </c>
      <c r="E20" s="103">
        <v>-2.9899243809233051E-2</v>
      </c>
      <c r="F20" s="103">
        <v>-1.3267877810685724E-2</v>
      </c>
      <c r="G20" s="103">
        <v>-1.8208930104749051E-2</v>
      </c>
      <c r="H20" s="103">
        <v>-1.9097162260613813E-2</v>
      </c>
      <c r="I20" s="103">
        <v>-2.0259671131013901E-2</v>
      </c>
      <c r="J20" s="103">
        <v>-2.1422292685497842E-2</v>
      </c>
      <c r="K20" s="103">
        <v>-2.239514044660473E-2</v>
      </c>
      <c r="L20" s="103">
        <v>-2.3582145941787407E-2</v>
      </c>
      <c r="M20" s="103">
        <v>-2.5444582570161776E-2</v>
      </c>
      <c r="N20" s="103">
        <v>-2.6819873772312309E-2</v>
      </c>
      <c r="O20" s="104">
        <v>-0.23818633233511041</v>
      </c>
      <c r="P20" s="80"/>
      <c r="Q20" s="84" t="s">
        <v>66</v>
      </c>
      <c r="R20" s="103">
        <v>-6.3982303901502745E-3</v>
      </c>
      <c r="S20" s="103">
        <v>-1.9822857620300546E-2</v>
      </c>
      <c r="T20" s="103">
        <v>-3.1212389388678204E-2</v>
      </c>
      <c r="U20" s="103">
        <v>-1.5905865509926894E-2</v>
      </c>
      <c r="V20" s="103">
        <v>-2.6167575676352479E-2</v>
      </c>
      <c r="W20" s="103">
        <v>-3.6871687075858764E-2</v>
      </c>
      <c r="X20" s="103">
        <v>-4.9487364693872854E-2</v>
      </c>
      <c r="Y20" s="103">
        <v>-7.2045879294793405E-2</v>
      </c>
      <c r="Z20" s="103">
        <v>-7.2525171585432174E-2</v>
      </c>
      <c r="AA20" s="103">
        <v>-7.3142057210154349E-2</v>
      </c>
      <c r="AB20" s="103">
        <v>-7.4234619733801049E-2</v>
      </c>
      <c r="AC20" s="103">
        <v>-7.4666230019718074E-2</v>
      </c>
      <c r="AD20" s="104">
        <v>-0.55247992819903902</v>
      </c>
    </row>
    <row r="21" spans="2:33" x14ac:dyDescent="0.25">
      <c r="B21" s="96" t="s">
        <v>67</v>
      </c>
      <c r="C21" s="105">
        <v>-5.6690146281202199E-3</v>
      </c>
      <c r="D21" s="105">
        <v>-1.7509577044240436E-2</v>
      </c>
      <c r="E21" s="105">
        <v>-3.8447972948291179E-2</v>
      </c>
      <c r="F21" s="105">
        <v>-1.7582808615501148E-2</v>
      </c>
      <c r="G21" s="105">
        <v>-2.3736358986564215E-2</v>
      </c>
      <c r="H21" s="105">
        <v>-2.4845879992407074E-2</v>
      </c>
      <c r="I21" s="105">
        <v>-2.6299227288137904E-2</v>
      </c>
      <c r="J21" s="105">
        <v>-2.7520413370798785E-2</v>
      </c>
      <c r="K21" s="105">
        <v>-2.8733972623766861E-2</v>
      </c>
      <c r="L21" s="105">
        <v>-3.0214926534720701E-2</v>
      </c>
      <c r="M21" s="105">
        <v>-3.2540060468521391E-2</v>
      </c>
      <c r="N21" s="105">
        <v>-3.4256915142737453E-2</v>
      </c>
      <c r="O21" s="106">
        <v>-0.30735712764380735</v>
      </c>
      <c r="P21" s="80"/>
      <c r="Q21" s="96" t="s">
        <v>67</v>
      </c>
      <c r="R21" s="105">
        <v>-8.3139636801202194E-3</v>
      </c>
      <c r="S21" s="105">
        <v>-2.5444424200240436E-2</v>
      </c>
      <c r="T21" s="105">
        <v>-4.0095665800725933E-2</v>
      </c>
      <c r="U21" s="105">
        <v>-2.0878885263344291E-2</v>
      </c>
      <c r="V21" s="105">
        <v>-3.3672744396490734E-2</v>
      </c>
      <c r="W21" s="105">
        <v>-4.7033148864739853E-2</v>
      </c>
      <c r="X21" s="105">
        <v>-6.2781224318547574E-2</v>
      </c>
      <c r="Y21" s="105">
        <v>-9.0703284867417008E-2</v>
      </c>
      <c r="Z21" s="105">
        <v>-9.1304685423360135E-2</v>
      </c>
      <c r="AA21" s="105">
        <v>-9.2078733670968721E-2</v>
      </c>
      <c r="AB21" s="105">
        <v>-9.3449645997240566E-2</v>
      </c>
      <c r="AC21" s="105">
        <v>-9.3991216706745068E-2</v>
      </c>
      <c r="AD21" s="106">
        <v>-0.69974762318994055</v>
      </c>
      <c r="AG21" s="121"/>
    </row>
    <row r="22" spans="2:33" x14ac:dyDescent="0.25">
      <c r="B22" s="96" t="s">
        <v>68</v>
      </c>
      <c r="C22" s="107">
        <v>1.378703289969945E-3</v>
      </c>
      <c r="D22" s="107">
        <v>4.0104765799398893E-3</v>
      </c>
      <c r="E22" s="107">
        <v>8.5487291390581276E-3</v>
      </c>
      <c r="F22" s="107">
        <v>4.3149308048154233E-3</v>
      </c>
      <c r="G22" s="107">
        <v>5.5274288818151643E-3</v>
      </c>
      <c r="H22" s="107">
        <v>5.7487177317932627E-3</v>
      </c>
      <c r="I22" s="107">
        <v>6.0395561571240011E-3</v>
      </c>
      <c r="J22" s="107">
        <v>6.098120685300943E-3</v>
      </c>
      <c r="K22" s="107">
        <v>6.3388321771621304E-3</v>
      </c>
      <c r="L22" s="107">
        <v>6.6327805929332949E-3</v>
      </c>
      <c r="M22" s="107">
        <v>7.0954778983596152E-3</v>
      </c>
      <c r="N22" s="107">
        <v>7.4370413704251438E-3</v>
      </c>
      <c r="O22" s="108">
        <v>6.9170795308696936E-2</v>
      </c>
      <c r="P22" s="80"/>
      <c r="Q22" s="96" t="s">
        <v>68</v>
      </c>
      <c r="R22" s="107">
        <v>1.9157332899699447E-3</v>
      </c>
      <c r="S22" s="107">
        <v>5.6215665799398901E-3</v>
      </c>
      <c r="T22" s="107">
        <v>8.8832764120477282E-3</v>
      </c>
      <c r="U22" s="107">
        <v>4.9730197534173957E-3</v>
      </c>
      <c r="V22" s="107">
        <v>7.5051687201382559E-3</v>
      </c>
      <c r="W22" s="107">
        <v>1.0161461788881087E-2</v>
      </c>
      <c r="X22" s="107">
        <v>1.3293859624674723E-2</v>
      </c>
      <c r="Y22" s="107">
        <v>1.8657405572623603E-2</v>
      </c>
      <c r="Z22" s="107">
        <v>1.8779513837927968E-2</v>
      </c>
      <c r="AA22" s="107">
        <v>1.8936676460814372E-2</v>
      </c>
      <c r="AB22" s="107">
        <v>1.9215026263439516E-2</v>
      </c>
      <c r="AC22" s="107">
        <v>1.9324986687026993E-2</v>
      </c>
      <c r="AD22" s="108">
        <v>0.14726769499090148</v>
      </c>
    </row>
    <row r="23" spans="2:33" x14ac:dyDescent="0.25">
      <c r="B23" s="260" t="s">
        <v>169</v>
      </c>
      <c r="C23" s="260"/>
      <c r="D23" s="260"/>
      <c r="E23" s="260"/>
      <c r="F23" s="260"/>
      <c r="G23" s="260"/>
      <c r="H23" s="260"/>
      <c r="I23" s="260"/>
      <c r="J23" s="260"/>
      <c r="K23" s="260"/>
      <c r="L23" s="260"/>
      <c r="M23" s="260"/>
      <c r="N23" s="260"/>
      <c r="O23" s="260"/>
      <c r="P23" s="80"/>
      <c r="Q23" s="260" t="s">
        <v>169</v>
      </c>
      <c r="R23" s="260"/>
      <c r="S23" s="260"/>
      <c r="T23" s="260"/>
      <c r="U23" s="260"/>
      <c r="V23" s="260"/>
      <c r="W23" s="260"/>
      <c r="X23" s="260"/>
      <c r="Y23" s="260"/>
      <c r="Z23" s="260"/>
      <c r="AA23" s="260"/>
      <c r="AB23" s="260"/>
      <c r="AC23" s="260"/>
      <c r="AD23" s="260"/>
    </row>
    <row r="24" spans="2:33" x14ac:dyDescent="0.25">
      <c r="B24" s="84" t="s">
        <v>166</v>
      </c>
      <c r="C24" s="109">
        <v>51.742152132173857</v>
      </c>
      <c r="D24" s="109">
        <v>133.45769801179281</v>
      </c>
      <c r="E24" s="109">
        <v>256.90354526456406</v>
      </c>
      <c r="F24" s="109">
        <v>122.90641027818617</v>
      </c>
      <c r="G24" s="109">
        <v>153.700804342466</v>
      </c>
      <c r="H24" s="109">
        <v>159.60403913009466</v>
      </c>
      <c r="I24" s="109">
        <v>167.56468459645592</v>
      </c>
      <c r="J24" s="109">
        <v>166.70744231355363</v>
      </c>
      <c r="K24" s="109">
        <v>172.87005476514503</v>
      </c>
      <c r="L24" s="109">
        <v>180.45681451771878</v>
      </c>
      <c r="M24" s="109">
        <v>192.69715121038314</v>
      </c>
      <c r="N24" s="109">
        <v>201.62566771296252</v>
      </c>
      <c r="O24" s="110">
        <v>1960.2364642754962</v>
      </c>
      <c r="P24" s="80"/>
      <c r="Q24" s="84" t="s">
        <v>166</v>
      </c>
      <c r="R24" s="109">
        <v>67.379503831162097</v>
      </c>
      <c r="S24" s="109">
        <v>181.62191733845464</v>
      </c>
      <c r="T24" s="109">
        <v>264.72426014195065</v>
      </c>
      <c r="U24" s="109">
        <v>137.9415474538807</v>
      </c>
      <c r="V24" s="109">
        <v>203.57933136472238</v>
      </c>
      <c r="W24" s="109">
        <v>274.35688471490329</v>
      </c>
      <c r="X24" s="109">
        <v>358.03489239357054</v>
      </c>
      <c r="Y24" s="109">
        <v>499.79696116313249</v>
      </c>
      <c r="Z24" s="109">
        <v>502.35615026064352</v>
      </c>
      <c r="AA24" s="109">
        <v>505.98509392840486</v>
      </c>
      <c r="AB24" s="109">
        <v>513.28311276771888</v>
      </c>
      <c r="AC24" s="109">
        <v>515.48593328920515</v>
      </c>
      <c r="AD24" s="110">
        <v>4024.5455886477489</v>
      </c>
    </row>
    <row r="25" spans="2:33" x14ac:dyDescent="0.25">
      <c r="B25" s="96" t="s">
        <v>175</v>
      </c>
      <c r="C25" s="109">
        <v>4.8273150068916806</v>
      </c>
      <c r="D25" s="109">
        <v>9.6546300137833612</v>
      </c>
      <c r="E25" s="109">
        <v>18.053348648372737</v>
      </c>
      <c r="F25" s="109">
        <v>18.805571508721595</v>
      </c>
      <c r="G25" s="109">
        <v>18.805571508721595</v>
      </c>
      <c r="H25" s="109">
        <v>18.805571508721595</v>
      </c>
      <c r="I25" s="109">
        <v>18.805571508721595</v>
      </c>
      <c r="J25" s="109">
        <v>14.088916600250137</v>
      </c>
      <c r="K25" s="109">
        <v>14.088916600250137</v>
      </c>
      <c r="L25" s="109">
        <v>14.088916600250137</v>
      </c>
      <c r="M25" s="109">
        <v>14.088916600250137</v>
      </c>
      <c r="N25" s="109">
        <v>14.088916600250137</v>
      </c>
      <c r="O25" s="110">
        <v>178.20216270518489</v>
      </c>
      <c r="P25" s="80"/>
      <c r="Q25" s="96" t="s">
        <v>175</v>
      </c>
      <c r="R25" s="109">
        <v>4.8273150068916806</v>
      </c>
      <c r="S25" s="109">
        <v>9.2293986960023755</v>
      </c>
      <c r="T25" s="109">
        <v>16.498076506217519</v>
      </c>
      <c r="U25" s="109">
        <v>16.428573386513353</v>
      </c>
      <c r="V25" s="109">
        <v>15.704988546862815</v>
      </c>
      <c r="W25" s="109">
        <v>15.013273487250629</v>
      </c>
      <c r="X25" s="109">
        <v>14.352024525863637</v>
      </c>
      <c r="Y25" s="109">
        <v>10.278790199361033</v>
      </c>
      <c r="Z25" s="109">
        <v>9.8260681897730393</v>
      </c>
      <c r="AA25" s="109">
        <v>9.3932859993651387</v>
      </c>
      <c r="AB25" s="109">
        <v>8.9795653929720149</v>
      </c>
      <c r="AC25" s="109">
        <v>8.5840668166720722</v>
      </c>
      <c r="AD25" s="110">
        <v>139.11542675374531</v>
      </c>
    </row>
    <row r="26" spans="2:33" x14ac:dyDescent="0.25">
      <c r="B26" s="96" t="s">
        <v>176</v>
      </c>
      <c r="C26" s="109">
        <v>8.3756491252821679</v>
      </c>
      <c r="D26" s="109">
        <v>8.3756491252821679</v>
      </c>
      <c r="E26" s="109">
        <v>8.3756491252821679</v>
      </c>
      <c r="F26" s="109">
        <v>8.3756491252821679</v>
      </c>
      <c r="G26" s="109">
        <v>8.3756491252821679</v>
      </c>
      <c r="H26" s="109">
        <v>8.3756491252821679</v>
      </c>
      <c r="I26" s="109">
        <v>8.3756491252821679</v>
      </c>
      <c r="J26" s="109">
        <v>8.3756491252821679</v>
      </c>
      <c r="K26" s="109">
        <v>8.3756491252821679</v>
      </c>
      <c r="L26" s="109">
        <v>8.3756491252821679</v>
      </c>
      <c r="M26" s="109">
        <v>8.3756491252821679</v>
      </c>
      <c r="N26" s="109">
        <v>8.3756491252821679</v>
      </c>
      <c r="O26" s="110">
        <v>100.50778950338601</v>
      </c>
      <c r="P26" s="80"/>
      <c r="Q26" s="96" t="s">
        <v>176</v>
      </c>
      <c r="R26" s="109">
        <v>7.4962059671275396</v>
      </c>
      <c r="S26" s="109">
        <v>7.4962059671275396</v>
      </c>
      <c r="T26" s="109">
        <v>7.4962059671275396</v>
      </c>
      <c r="U26" s="109">
        <v>7.4962059671275396</v>
      </c>
      <c r="V26" s="109">
        <v>7.4962059671275396</v>
      </c>
      <c r="W26" s="109">
        <v>7.4962059671275396</v>
      </c>
      <c r="X26" s="109">
        <v>7.4962059671275396</v>
      </c>
      <c r="Y26" s="109">
        <v>7.4962059671275396</v>
      </c>
      <c r="Z26" s="109">
        <v>7.4962059671275396</v>
      </c>
      <c r="AA26" s="109">
        <v>7.4962059671275396</v>
      </c>
      <c r="AB26" s="109">
        <v>7.4962059671275396</v>
      </c>
      <c r="AC26" s="109">
        <v>7.4962059671275396</v>
      </c>
      <c r="AD26" s="110">
        <v>89.954471605530472</v>
      </c>
    </row>
    <row r="27" spans="2:33" x14ac:dyDescent="0.25">
      <c r="B27" s="96" t="s">
        <v>177</v>
      </c>
      <c r="C27" s="111">
        <v>26.107199999999999</v>
      </c>
      <c r="D27" s="111">
        <v>78.321599999999989</v>
      </c>
      <c r="E27" s="111">
        <v>156.64319999999998</v>
      </c>
      <c r="F27" s="111">
        <v>66.724125119863544</v>
      </c>
      <c r="G27" s="111">
        <v>90.027048768786415</v>
      </c>
      <c r="H27" s="111">
        <v>94.425889289523226</v>
      </c>
      <c r="I27" s="111">
        <v>100.25992486735605</v>
      </c>
      <c r="J27" s="111">
        <v>103.33976476875874</v>
      </c>
      <c r="K27" s="111">
        <v>108.05299327601873</v>
      </c>
      <c r="L27" s="111">
        <v>113.81941790352697</v>
      </c>
      <c r="M27" s="111">
        <v>122.96086485386394</v>
      </c>
      <c r="N27" s="111">
        <v>129.70435551857247</v>
      </c>
      <c r="O27" s="110">
        <v>1190.3863843662702</v>
      </c>
      <c r="P27" s="80"/>
      <c r="Q27" s="96" t="s">
        <v>177</v>
      </c>
      <c r="R27" s="111">
        <v>37.295999999999999</v>
      </c>
      <c r="S27" s="111">
        <v>111.88800000000001</v>
      </c>
      <c r="T27" s="111">
        <v>163.61335535077382</v>
      </c>
      <c r="U27" s="111">
        <v>79.843701095160554</v>
      </c>
      <c r="V27" s="111">
        <v>129.12359822784657</v>
      </c>
      <c r="W27" s="111">
        <v>181.47354402787138</v>
      </c>
      <c r="X27" s="111">
        <v>243.28194801241207</v>
      </c>
      <c r="Y27" s="111">
        <v>350.71448013658346</v>
      </c>
      <c r="Z27" s="111">
        <v>353.25855580989315</v>
      </c>
      <c r="AA27" s="111">
        <v>356.5329746597738</v>
      </c>
      <c r="AB27" s="111">
        <v>362.33227874262252</v>
      </c>
      <c r="AC27" s="111">
        <v>364.62325911138316</v>
      </c>
      <c r="AD27" s="110">
        <v>2733.9816951743205</v>
      </c>
    </row>
    <row r="28" spans="2:33" x14ac:dyDescent="0.25">
      <c r="B28" s="96" t="s">
        <v>178</v>
      </c>
      <c r="C28" s="111">
        <v>5.460000000000008</v>
      </c>
      <c r="D28" s="111">
        <v>16.380000000000024</v>
      </c>
      <c r="E28" s="111">
        <v>32.760000000000048</v>
      </c>
      <c r="F28" s="111">
        <v>9.179686888002367</v>
      </c>
      <c r="G28" s="111">
        <v>7.2751881589751308</v>
      </c>
      <c r="H28" s="111">
        <v>7.4629439682530414</v>
      </c>
      <c r="I28" s="111">
        <v>7.9029606857999415</v>
      </c>
      <c r="J28" s="111">
        <v>7.6435729093689941</v>
      </c>
      <c r="K28" s="111">
        <v>7.5847302104179732</v>
      </c>
      <c r="L28" s="111">
        <v>7.5524838417809184</v>
      </c>
      <c r="M28" s="111">
        <v>7.7389457905623873</v>
      </c>
      <c r="N28" s="111">
        <v>7.8592305318545375</v>
      </c>
      <c r="O28" s="110">
        <v>124.79974298501536</v>
      </c>
      <c r="P28" s="80"/>
      <c r="Q28" s="96" t="s">
        <v>178</v>
      </c>
      <c r="R28" s="111">
        <v>7.8000000000000131</v>
      </c>
      <c r="S28" s="111">
        <v>23.400000000000038</v>
      </c>
      <c r="T28" s="111">
        <v>34.217722322394835</v>
      </c>
      <c r="U28" s="111">
        <v>9.8771233307124859</v>
      </c>
      <c r="V28" s="111">
        <v>8.1551756911519639</v>
      </c>
      <c r="W28" s="111">
        <v>8.7483885657783418</v>
      </c>
      <c r="X28" s="111">
        <v>9.7247076315750203</v>
      </c>
      <c r="Y28" s="111">
        <v>9.9260337479984919</v>
      </c>
      <c r="Z28" s="111">
        <v>10.458095906187447</v>
      </c>
      <c r="AA28" s="111">
        <v>11.142900363208826</v>
      </c>
      <c r="AB28" s="111">
        <v>12.355753533688773</v>
      </c>
      <c r="AC28" s="111">
        <v>12.834883919690833</v>
      </c>
      <c r="AD28" s="110">
        <v>158.64078501238711</v>
      </c>
    </row>
    <row r="29" spans="2:33" x14ac:dyDescent="0.25">
      <c r="B29" s="96" t="s">
        <v>59</v>
      </c>
      <c r="C29" s="111">
        <v>0</v>
      </c>
      <c r="D29" s="111">
        <v>0</v>
      </c>
      <c r="E29" s="111">
        <v>0</v>
      </c>
      <c r="F29" s="111">
        <v>3.7551150000000058</v>
      </c>
      <c r="G29" s="111">
        <v>9.0856014427167384</v>
      </c>
      <c r="H29" s="111">
        <v>9.661436787666938</v>
      </c>
      <c r="I29" s="111">
        <v>10.274936577002865</v>
      </c>
      <c r="J29" s="111">
        <v>10.985481401157502</v>
      </c>
      <c r="K29" s="111">
        <v>11.806959548439583</v>
      </c>
      <c r="L29" s="111">
        <v>12.780744397023675</v>
      </c>
      <c r="M29" s="111">
        <v>14.137631234297515</v>
      </c>
      <c r="N29" s="111">
        <v>15.1521615875679</v>
      </c>
      <c r="O29" s="110">
        <v>97.640067975872725</v>
      </c>
      <c r="P29" s="80"/>
      <c r="Q29" s="96" t="s">
        <v>59</v>
      </c>
      <c r="R29" s="111">
        <v>0</v>
      </c>
      <c r="S29" s="111">
        <v>0</v>
      </c>
      <c r="T29" s="111">
        <v>0</v>
      </c>
      <c r="U29" s="111">
        <v>5.3644500000000086</v>
      </c>
      <c r="V29" s="111">
        <v>14.823900000000025</v>
      </c>
      <c r="W29" s="111">
        <v>22.967563753966981</v>
      </c>
      <c r="X29" s="111">
        <v>32.365605994213801</v>
      </c>
      <c r="Y29" s="111">
        <v>49.877100000000077</v>
      </c>
      <c r="Z29" s="111">
        <v>49.877100000000077</v>
      </c>
      <c r="AA29" s="111">
        <v>49.877100000000077</v>
      </c>
      <c r="AB29" s="111">
        <v>49.877100000000077</v>
      </c>
      <c r="AC29" s="111">
        <v>49.877100000000077</v>
      </c>
      <c r="AD29" s="110">
        <v>324.9070197481812</v>
      </c>
    </row>
    <row r="30" spans="2:33" x14ac:dyDescent="0.25">
      <c r="B30" s="96" t="s">
        <v>60</v>
      </c>
      <c r="C30" s="111">
        <v>6.9719880000000005</v>
      </c>
      <c r="D30" s="111">
        <v>20.72581887272727</v>
      </c>
      <c r="E30" s="111">
        <v>41.071347490909091</v>
      </c>
      <c r="F30" s="111">
        <v>16.066262636316491</v>
      </c>
      <c r="G30" s="111">
        <v>20.13174533798394</v>
      </c>
      <c r="H30" s="111">
        <v>20.872548450647706</v>
      </c>
      <c r="I30" s="111">
        <v>21.945641832293301</v>
      </c>
      <c r="J30" s="111">
        <v>22.274057508736089</v>
      </c>
      <c r="K30" s="111">
        <v>22.960806004736448</v>
      </c>
      <c r="L30" s="111">
        <v>23.839602649854911</v>
      </c>
      <c r="M30" s="111">
        <v>25.395143606126993</v>
      </c>
      <c r="N30" s="111">
        <v>26.445354349435309</v>
      </c>
      <c r="O30" s="110">
        <v>268.70031673976752</v>
      </c>
      <c r="P30" s="80"/>
      <c r="Q30" s="96" t="s">
        <v>60</v>
      </c>
      <c r="R30" s="111">
        <v>9.9599828571428564</v>
      </c>
      <c r="S30" s="111">
        <v>29.608312675324676</v>
      </c>
      <c r="T30" s="111">
        <v>42.898899995436899</v>
      </c>
      <c r="U30" s="111">
        <v>18.931493674366745</v>
      </c>
      <c r="V30" s="111">
        <v>28.275462931733482</v>
      </c>
      <c r="W30" s="111">
        <v>38.657908912908439</v>
      </c>
      <c r="X30" s="111">
        <v>50.814400262378477</v>
      </c>
      <c r="Y30" s="111">
        <v>71.504351112061883</v>
      </c>
      <c r="Z30" s="111">
        <v>71.44012438766228</v>
      </c>
      <c r="AA30" s="111">
        <v>71.542626938929459</v>
      </c>
      <c r="AB30" s="111">
        <v>72.242209131307959</v>
      </c>
      <c r="AC30" s="111">
        <v>72.070417474331435</v>
      </c>
      <c r="AD30" s="110">
        <v>577.9461903535846</v>
      </c>
    </row>
    <row r="31" spans="2:33" x14ac:dyDescent="0.25">
      <c r="B31" s="260" t="s">
        <v>170</v>
      </c>
      <c r="C31" s="260"/>
      <c r="D31" s="260"/>
      <c r="E31" s="260"/>
      <c r="F31" s="260"/>
      <c r="G31" s="260"/>
      <c r="H31" s="260"/>
      <c r="I31" s="260"/>
      <c r="J31" s="260"/>
      <c r="K31" s="260"/>
      <c r="L31" s="260"/>
      <c r="M31" s="260"/>
      <c r="N31" s="260"/>
      <c r="O31" s="260"/>
      <c r="P31" s="80"/>
      <c r="Q31" s="260" t="s">
        <v>170</v>
      </c>
      <c r="R31" s="260"/>
      <c r="S31" s="260"/>
      <c r="T31" s="260"/>
      <c r="U31" s="260"/>
      <c r="V31" s="260"/>
      <c r="W31" s="260"/>
      <c r="X31" s="260"/>
      <c r="Y31" s="260"/>
      <c r="Z31" s="260"/>
      <c r="AA31" s="260"/>
      <c r="AB31" s="260"/>
      <c r="AC31" s="260"/>
      <c r="AD31" s="260"/>
    </row>
    <row r="32" spans="2:33" x14ac:dyDescent="0.25">
      <c r="B32" s="84" t="s">
        <v>166</v>
      </c>
      <c r="C32" s="261" t="s">
        <v>216</v>
      </c>
      <c r="D32" s="261"/>
      <c r="E32" s="261"/>
      <c r="F32" s="261"/>
      <c r="G32" s="261"/>
      <c r="H32" s="261"/>
      <c r="I32" s="261"/>
      <c r="J32" s="261"/>
      <c r="K32" s="261"/>
      <c r="L32" s="261"/>
      <c r="M32" s="261"/>
      <c r="N32" s="261"/>
      <c r="O32" s="112">
        <f>SUM(O33:O35)</f>
        <v>294</v>
      </c>
      <c r="P32" s="80"/>
      <c r="Q32" s="84" t="s">
        <v>166</v>
      </c>
      <c r="R32" s="261" t="s">
        <v>216</v>
      </c>
      <c r="S32" s="261"/>
      <c r="T32" s="261"/>
      <c r="U32" s="261"/>
      <c r="V32" s="261"/>
      <c r="W32" s="261"/>
      <c r="X32" s="261"/>
      <c r="Y32" s="261"/>
      <c r="Z32" s="261"/>
      <c r="AA32" s="261"/>
      <c r="AB32" s="261"/>
      <c r="AC32" s="261"/>
      <c r="AD32" s="112">
        <f>SUM(AD33:AD35)</f>
        <v>1587</v>
      </c>
    </row>
    <row r="33" spans="2:30" x14ac:dyDescent="0.25">
      <c r="B33" s="113" t="s">
        <v>167</v>
      </c>
      <c r="C33" s="261"/>
      <c r="D33" s="261"/>
      <c r="E33" s="261"/>
      <c r="F33" s="261"/>
      <c r="G33" s="261"/>
      <c r="H33" s="261"/>
      <c r="I33" s="261"/>
      <c r="J33" s="261"/>
      <c r="K33" s="261"/>
      <c r="L33" s="261"/>
      <c r="M33" s="261"/>
      <c r="N33" s="261"/>
      <c r="O33" s="112">
        <v>294</v>
      </c>
      <c r="P33" s="80"/>
      <c r="Q33" s="113" t="s">
        <v>167</v>
      </c>
      <c r="R33" s="261"/>
      <c r="S33" s="261"/>
      <c r="T33" s="261"/>
      <c r="U33" s="261"/>
      <c r="V33" s="261"/>
      <c r="W33" s="261"/>
      <c r="X33" s="261"/>
      <c r="Y33" s="261"/>
      <c r="Z33" s="261"/>
      <c r="AA33" s="261"/>
      <c r="AB33" s="261"/>
      <c r="AC33" s="261"/>
      <c r="AD33" s="112">
        <v>1449</v>
      </c>
    </row>
    <row r="34" spans="2:30" x14ac:dyDescent="0.25">
      <c r="B34" s="113" t="s">
        <v>168</v>
      </c>
      <c r="C34" s="261"/>
      <c r="D34" s="261"/>
      <c r="E34" s="261"/>
      <c r="F34" s="261"/>
      <c r="G34" s="261"/>
      <c r="H34" s="261"/>
      <c r="I34" s="261"/>
      <c r="J34" s="261"/>
      <c r="K34" s="261"/>
      <c r="L34" s="261"/>
      <c r="M34" s="261"/>
      <c r="N34" s="261"/>
      <c r="O34" s="112">
        <v>0</v>
      </c>
      <c r="P34" s="80"/>
      <c r="Q34" s="113" t="s">
        <v>168</v>
      </c>
      <c r="R34" s="261"/>
      <c r="S34" s="261"/>
      <c r="T34" s="261"/>
      <c r="U34" s="261"/>
      <c r="V34" s="261"/>
      <c r="W34" s="261"/>
      <c r="X34" s="261"/>
      <c r="Y34" s="261"/>
      <c r="Z34" s="261"/>
      <c r="AA34" s="261"/>
      <c r="AB34" s="261"/>
      <c r="AC34" s="261"/>
      <c r="AD34" s="112">
        <v>138</v>
      </c>
    </row>
    <row r="35" spans="2:30" x14ac:dyDescent="0.25">
      <c r="B35" s="260" t="s">
        <v>172</v>
      </c>
      <c r="C35" s="260"/>
      <c r="D35" s="260"/>
      <c r="E35" s="260"/>
      <c r="F35" s="260"/>
      <c r="G35" s="260"/>
      <c r="H35" s="260"/>
      <c r="I35" s="260"/>
      <c r="J35" s="260"/>
      <c r="K35" s="260"/>
      <c r="L35" s="260"/>
      <c r="M35" s="260"/>
      <c r="N35" s="260"/>
      <c r="O35" s="260"/>
      <c r="P35" s="80"/>
      <c r="Q35" s="260" t="s">
        <v>172</v>
      </c>
      <c r="R35" s="260"/>
      <c r="S35" s="260"/>
      <c r="T35" s="260"/>
      <c r="U35" s="260"/>
      <c r="V35" s="260"/>
      <c r="W35" s="260"/>
      <c r="X35" s="260"/>
      <c r="Y35" s="260"/>
      <c r="Z35" s="260"/>
      <c r="AA35" s="260"/>
      <c r="AB35" s="260"/>
      <c r="AC35" s="260"/>
      <c r="AD35" s="260"/>
    </row>
    <row r="36" spans="2:30" ht="15.75" thickBot="1" x14ac:dyDescent="0.3">
      <c r="B36" s="114" t="s">
        <v>179</v>
      </c>
      <c r="C36" s="262"/>
      <c r="D36" s="262"/>
      <c r="E36" s="262"/>
      <c r="F36" s="262"/>
      <c r="G36" s="262"/>
      <c r="H36" s="262"/>
      <c r="I36" s="262"/>
      <c r="J36" s="262"/>
      <c r="K36" s="262"/>
      <c r="L36" s="262"/>
      <c r="M36" s="262"/>
      <c r="N36" s="262"/>
      <c r="O36" s="115">
        <v>483</v>
      </c>
      <c r="P36" s="80"/>
      <c r="Q36" s="114" t="s">
        <v>179</v>
      </c>
      <c r="R36" s="262"/>
      <c r="S36" s="262"/>
      <c r="T36" s="262"/>
      <c r="U36" s="262"/>
      <c r="V36" s="262"/>
      <c r="W36" s="262"/>
      <c r="X36" s="262"/>
      <c r="Y36" s="262"/>
      <c r="Z36" s="262"/>
      <c r="AA36" s="262"/>
      <c r="AB36" s="262"/>
      <c r="AC36" s="262"/>
      <c r="AD36" s="115">
        <v>1524</v>
      </c>
    </row>
  </sheetData>
  <mergeCells count="20">
    <mergeCell ref="B31:O31"/>
    <mergeCell ref="Q31:AD31"/>
    <mergeCell ref="B35:O35"/>
    <mergeCell ref="C32:N34"/>
    <mergeCell ref="C36:N36"/>
    <mergeCell ref="R32:AC34"/>
    <mergeCell ref="Q35:AD35"/>
    <mergeCell ref="R36:AC36"/>
    <mergeCell ref="B15:O15"/>
    <mergeCell ref="Q15:AD15"/>
    <mergeCell ref="B19:O19"/>
    <mergeCell ref="Q19:AD19"/>
    <mergeCell ref="B23:O23"/>
    <mergeCell ref="Q23:AD23"/>
    <mergeCell ref="B2:O2"/>
    <mergeCell ref="Q2:AD2"/>
    <mergeCell ref="B4:O4"/>
    <mergeCell ref="Q4:AD4"/>
    <mergeCell ref="B13:O13"/>
    <mergeCell ref="Q13:AD1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98542-9BF4-4000-B7BD-F97A823BACDD}">
  <dimension ref="A1:R59"/>
  <sheetViews>
    <sheetView zoomScaleNormal="100" workbookViewId="0">
      <pane ySplit="3" topLeftCell="A4" activePane="bottomLeft" state="frozen"/>
      <selection pane="bottomLeft" activeCell="E21" sqref="A18:E31"/>
    </sheetView>
  </sheetViews>
  <sheetFormatPr defaultRowHeight="15" x14ac:dyDescent="0.25"/>
  <cols>
    <col min="1" max="1" width="26.85546875" customWidth="1"/>
    <col min="2" max="2" width="17.28515625" bestFit="1" customWidth="1"/>
    <col min="3" max="3" width="21.85546875" customWidth="1"/>
    <col min="4" max="4" width="19" bestFit="1" customWidth="1"/>
    <col min="5" max="5" width="12.5703125" bestFit="1" customWidth="1"/>
    <col min="6" max="7" width="8.5703125" bestFit="1" customWidth="1"/>
    <col min="8" max="8" width="8.85546875" bestFit="1" customWidth="1"/>
    <col min="9" max="13" width="8.5703125" bestFit="1" customWidth="1"/>
    <col min="14" max="17" width="8.85546875" bestFit="1" customWidth="1"/>
    <col min="18" max="18" width="27.28515625" customWidth="1"/>
  </cols>
  <sheetData>
    <row r="1" spans="1:18" ht="15.75" thickBot="1" x14ac:dyDescent="0.3">
      <c r="B1" s="66" t="s">
        <v>90</v>
      </c>
      <c r="C1" s="22" t="s">
        <v>157</v>
      </c>
    </row>
    <row r="2" spans="1:18" ht="15.75" x14ac:dyDescent="0.25">
      <c r="A2" s="41"/>
      <c r="B2" s="68"/>
      <c r="C2" s="56"/>
      <c r="D2" s="41"/>
      <c r="E2" s="41"/>
      <c r="F2" s="267" t="s">
        <v>158</v>
      </c>
      <c r="G2" s="267"/>
      <c r="H2" s="267"/>
      <c r="I2" s="267"/>
      <c r="J2" s="267"/>
      <c r="K2" s="267"/>
      <c r="L2" s="267"/>
      <c r="M2" s="267"/>
      <c r="N2" s="267"/>
      <c r="O2" s="267"/>
      <c r="P2" s="267"/>
      <c r="Q2" s="267"/>
      <c r="R2" s="267"/>
    </row>
    <row r="3" spans="1:18" ht="30.75" thickBot="1" x14ac:dyDescent="0.3">
      <c r="A3" s="53" t="s">
        <v>85</v>
      </c>
      <c r="B3" s="53" t="s">
        <v>71</v>
      </c>
      <c r="C3" s="53" t="s">
        <v>89</v>
      </c>
      <c r="D3" s="54" t="s">
        <v>101</v>
      </c>
      <c r="E3" s="55" t="s">
        <v>70</v>
      </c>
      <c r="F3" s="53">
        <v>2019</v>
      </c>
      <c r="G3" s="53">
        <v>2020</v>
      </c>
      <c r="H3" s="53">
        <v>2021</v>
      </c>
      <c r="I3" s="53">
        <v>2022</v>
      </c>
      <c r="J3" s="53">
        <v>2023</v>
      </c>
      <c r="K3" s="53">
        <v>2024</v>
      </c>
      <c r="L3" s="53">
        <v>2025</v>
      </c>
      <c r="M3" s="53">
        <v>2026</v>
      </c>
      <c r="N3" s="53">
        <v>2027</v>
      </c>
      <c r="O3" s="53">
        <v>2028</v>
      </c>
      <c r="P3" s="53">
        <v>2029</v>
      </c>
      <c r="Q3" s="53">
        <v>2030</v>
      </c>
      <c r="R3" s="53" t="s">
        <v>104</v>
      </c>
    </row>
    <row r="4" spans="1:18" x14ac:dyDescent="0.25">
      <c r="A4" s="263" t="s">
        <v>81</v>
      </c>
      <c r="B4" s="263" t="s">
        <v>12</v>
      </c>
      <c r="C4" s="263" t="s">
        <v>88</v>
      </c>
      <c r="D4" s="268" t="s">
        <v>72</v>
      </c>
      <c r="E4" s="76" t="s">
        <v>74</v>
      </c>
      <c r="F4" s="76">
        <v>0.35</v>
      </c>
      <c r="G4" s="76">
        <v>1.0499999999999998</v>
      </c>
      <c r="H4" s="76">
        <v>2.0999999999999996</v>
      </c>
      <c r="I4" s="76">
        <v>5.9855687033388643</v>
      </c>
      <c r="J4" s="76">
        <v>4.4663626480205494</v>
      </c>
      <c r="K4" s="76">
        <v>4.0229998672035059</v>
      </c>
      <c r="L4" s="76">
        <v>3.4690561003013438</v>
      </c>
      <c r="M4" s="76">
        <v>3.5595100570043354</v>
      </c>
      <c r="N4" s="76">
        <v>3.6244304271810899</v>
      </c>
      <c r="O4" s="76">
        <v>3.689346674789729</v>
      </c>
      <c r="P4" s="76">
        <v>3.7347757916860478</v>
      </c>
      <c r="Q4" s="76">
        <v>3.7824220950835126</v>
      </c>
      <c r="R4" s="79">
        <f>SUM(F4:Q4)</f>
        <v>39.834472364608978</v>
      </c>
    </row>
    <row r="5" spans="1:18" x14ac:dyDescent="0.25">
      <c r="A5" s="264"/>
      <c r="B5" s="264"/>
      <c r="C5" s="264"/>
      <c r="D5" s="265"/>
      <c r="E5" s="77" t="s">
        <v>50</v>
      </c>
      <c r="F5" s="77">
        <v>0.35</v>
      </c>
      <c r="G5" s="77">
        <v>1.0499999999999998</v>
      </c>
      <c r="H5" s="77">
        <v>2.0999999999999996</v>
      </c>
      <c r="I5" s="77">
        <v>5.9855687033388643</v>
      </c>
      <c r="J5" s="77">
        <v>4.4663626480205494</v>
      </c>
      <c r="K5" s="77">
        <v>4.0229998672035068</v>
      </c>
      <c r="L5" s="77">
        <v>3.4690561003013438</v>
      </c>
      <c r="M5" s="77">
        <v>3.5595100570043354</v>
      </c>
      <c r="N5" s="77">
        <v>3.6244304271810899</v>
      </c>
      <c r="O5" s="77">
        <v>3.6893466747897294</v>
      </c>
      <c r="P5" s="77">
        <v>3.7347757916860482</v>
      </c>
      <c r="Q5" s="77">
        <v>3.7824220950835126</v>
      </c>
      <c r="R5" s="78">
        <f t="shared" ref="R5:R59" si="0">SUM(F5:Q5)</f>
        <v>39.834472364608978</v>
      </c>
    </row>
    <row r="6" spans="1:18" x14ac:dyDescent="0.25">
      <c r="A6" s="264"/>
      <c r="B6" s="264"/>
      <c r="C6" s="264"/>
      <c r="D6" s="265"/>
      <c r="E6" s="77" t="s">
        <v>78</v>
      </c>
      <c r="F6" s="77">
        <v>2.8</v>
      </c>
      <c r="G6" s="77">
        <v>8.3999999999999986</v>
      </c>
      <c r="H6" s="77">
        <v>16.650698312012512</v>
      </c>
      <c r="I6" s="77">
        <v>4.6112726577150536</v>
      </c>
      <c r="J6" s="77">
        <v>3.6156804955629922</v>
      </c>
      <c r="K6" s="77">
        <v>3.6742553021709941</v>
      </c>
      <c r="L6" s="77">
        <v>3.8560930394341386</v>
      </c>
      <c r="M6" s="77">
        <v>3.6913305891019919</v>
      </c>
      <c r="N6" s="77">
        <v>3.6250324685601987</v>
      </c>
      <c r="O6" s="77">
        <v>3.5706451133115</v>
      </c>
      <c r="P6" s="77">
        <v>3.6186842158574106</v>
      </c>
      <c r="Q6" s="77">
        <v>3.6693288850999743</v>
      </c>
      <c r="R6" s="78">
        <f t="shared" si="0"/>
        <v>61.783021078826764</v>
      </c>
    </row>
    <row r="7" spans="1:18" x14ac:dyDescent="0.25">
      <c r="A7" s="264"/>
      <c r="B7" s="264"/>
      <c r="C7" s="264"/>
      <c r="D7" s="265" t="s">
        <v>76</v>
      </c>
      <c r="E7" s="77" t="s">
        <v>74</v>
      </c>
      <c r="F7" s="77">
        <v>0</v>
      </c>
      <c r="G7" s="77">
        <v>0</v>
      </c>
      <c r="H7" s="77">
        <v>0</v>
      </c>
      <c r="I7" s="77">
        <v>0.53339221130237502</v>
      </c>
      <c r="J7" s="77">
        <v>1.1392294318345371</v>
      </c>
      <c r="K7" s="77">
        <v>1.8464273249394898</v>
      </c>
      <c r="L7" s="77">
        <v>2.6910412945592106</v>
      </c>
      <c r="M7" s="77">
        <v>2.7425953115182886</v>
      </c>
      <c r="N7" s="77">
        <v>2.8003399208144795</v>
      </c>
      <c r="O7" s="77">
        <v>2.8648481332152596</v>
      </c>
      <c r="P7" s="77">
        <v>2.9410065516254975</v>
      </c>
      <c r="Q7" s="77">
        <v>3.0223312891248635</v>
      </c>
      <c r="R7" s="78">
        <f t="shared" si="0"/>
        <v>20.581211468934001</v>
      </c>
    </row>
    <row r="8" spans="1:18" x14ac:dyDescent="0.25">
      <c r="A8" s="264"/>
      <c r="B8" s="264"/>
      <c r="C8" s="264"/>
      <c r="D8" s="265"/>
      <c r="E8" s="77" t="s">
        <v>50</v>
      </c>
      <c r="F8" s="77">
        <v>0</v>
      </c>
      <c r="G8" s="77">
        <v>0</v>
      </c>
      <c r="H8" s="77">
        <v>0</v>
      </c>
      <c r="I8" s="77">
        <v>0.53339221130237491</v>
      </c>
      <c r="J8" s="77">
        <v>1.1392294318345371</v>
      </c>
      <c r="K8" s="77">
        <v>1.8464273249394898</v>
      </c>
      <c r="L8" s="77">
        <v>2.6910412945592106</v>
      </c>
      <c r="M8" s="77">
        <v>2.7425953115182886</v>
      </c>
      <c r="N8" s="77">
        <v>2.8003399208144799</v>
      </c>
      <c r="O8" s="77">
        <v>2.8648481332152596</v>
      </c>
      <c r="P8" s="77">
        <v>2.9410065516254971</v>
      </c>
      <c r="Q8" s="77">
        <v>3.0223312891248635</v>
      </c>
      <c r="R8" s="78">
        <f t="shared" si="0"/>
        <v>20.581211468934001</v>
      </c>
    </row>
    <row r="9" spans="1:18" x14ac:dyDescent="0.25">
      <c r="A9" s="264"/>
      <c r="B9" s="264"/>
      <c r="C9" s="264"/>
      <c r="D9" s="265"/>
      <c r="E9" s="77" t="s">
        <v>78</v>
      </c>
      <c r="F9" s="77">
        <v>0</v>
      </c>
      <c r="G9" s="77">
        <v>0</v>
      </c>
      <c r="H9" s="77">
        <v>0</v>
      </c>
      <c r="I9" s="77">
        <v>1.9256999999999997</v>
      </c>
      <c r="J9" s="77">
        <v>4.2389857639541502</v>
      </c>
      <c r="K9" s="77">
        <v>4.3717671743125717</v>
      </c>
      <c r="L9" s="77">
        <v>4.4980967521810378</v>
      </c>
      <c r="M9" s="77">
        <v>4.6367563155176628</v>
      </c>
      <c r="N9" s="77">
        <v>4.7859539106839515</v>
      </c>
      <c r="O9" s="77">
        <v>4.9507856330847906</v>
      </c>
      <c r="P9" s="77">
        <v>5.182110680834306</v>
      </c>
      <c r="Q9" s="77">
        <v>5.4425821070124192</v>
      </c>
      <c r="R9" s="78">
        <f t="shared" si="0"/>
        <v>40.032738337580888</v>
      </c>
    </row>
    <row r="10" spans="1:18" x14ac:dyDescent="0.25">
      <c r="A10" s="264"/>
      <c r="B10" s="264"/>
      <c r="C10" s="264"/>
      <c r="D10" s="74" t="s">
        <v>93</v>
      </c>
      <c r="E10" s="72" t="s">
        <v>78</v>
      </c>
      <c r="F10" s="72">
        <v>1.2</v>
      </c>
      <c r="G10" s="72">
        <v>3.5999999999999992</v>
      </c>
      <c r="H10" s="72">
        <v>7.136013562291077</v>
      </c>
      <c r="I10" s="72">
        <v>2.8015597104493084</v>
      </c>
      <c r="J10" s="72">
        <v>3.3662855397930613</v>
      </c>
      <c r="K10" s="72">
        <v>3.448295347064386</v>
      </c>
      <c r="L10" s="72">
        <v>3.5803670535493617</v>
      </c>
      <c r="M10" s="72">
        <v>3.5691801019798515</v>
      </c>
      <c r="N10" s="72">
        <v>3.6047084482474929</v>
      </c>
      <c r="O10" s="72">
        <v>3.6520417484555532</v>
      </c>
      <c r="P10" s="72">
        <v>3.7717692414393071</v>
      </c>
      <c r="Q10" s="72">
        <v>3.9051047109053112</v>
      </c>
      <c r="R10" s="73">
        <f t="shared" si="0"/>
        <v>43.635325464174713</v>
      </c>
    </row>
    <row r="11" spans="1:18" x14ac:dyDescent="0.25">
      <c r="A11" s="264"/>
      <c r="B11" s="264" t="s">
        <v>13</v>
      </c>
      <c r="C11" s="264" t="s">
        <v>87</v>
      </c>
      <c r="D11" s="265" t="s">
        <v>72</v>
      </c>
      <c r="E11" s="77" t="s">
        <v>74</v>
      </c>
      <c r="F11" s="77">
        <v>0.5</v>
      </c>
      <c r="G11" s="77">
        <v>1.5</v>
      </c>
      <c r="H11" s="77">
        <v>3</v>
      </c>
      <c r="I11" s="77">
        <v>6.6675160865638015</v>
      </c>
      <c r="J11" s="77">
        <v>5.4821255667202395</v>
      </c>
      <c r="K11" s="77">
        <v>5.4621271531222542</v>
      </c>
      <c r="L11" s="77">
        <v>5.2733268243833118</v>
      </c>
      <c r="M11" s="77">
        <v>5.7886405562582421</v>
      </c>
      <c r="N11" s="77">
        <v>6.3865292438378694</v>
      </c>
      <c r="O11" s="77">
        <v>7.1540291118259205</v>
      </c>
      <c r="P11" s="77">
        <v>8.0102393477202423</v>
      </c>
      <c r="Q11" s="77">
        <v>8.5190236997797442</v>
      </c>
      <c r="R11" s="78">
        <f t="shared" si="0"/>
        <v>63.743557590211623</v>
      </c>
    </row>
    <row r="12" spans="1:18" x14ac:dyDescent="0.25">
      <c r="A12" s="264"/>
      <c r="B12" s="264"/>
      <c r="C12" s="264"/>
      <c r="D12" s="265"/>
      <c r="E12" s="77" t="s">
        <v>50</v>
      </c>
      <c r="F12" s="77">
        <v>0.5</v>
      </c>
      <c r="G12" s="77">
        <v>1.5</v>
      </c>
      <c r="H12" s="77">
        <v>3</v>
      </c>
      <c r="I12" s="77">
        <v>6.6675160865638015</v>
      </c>
      <c r="J12" s="77">
        <v>5.4821255667202395</v>
      </c>
      <c r="K12" s="77">
        <v>5.4621271531222542</v>
      </c>
      <c r="L12" s="77">
        <v>5.2733268243833127</v>
      </c>
      <c r="M12" s="77">
        <v>5.788640556258243</v>
      </c>
      <c r="N12" s="77">
        <v>6.3865292438378694</v>
      </c>
      <c r="O12" s="77">
        <v>7.1540291118259205</v>
      </c>
      <c r="P12" s="77">
        <v>8.0102393477202423</v>
      </c>
      <c r="Q12" s="77">
        <v>8.5190236997797424</v>
      </c>
      <c r="R12" s="78">
        <f t="shared" si="0"/>
        <v>63.74355759021163</v>
      </c>
    </row>
    <row r="13" spans="1:18" x14ac:dyDescent="0.25">
      <c r="A13" s="264"/>
      <c r="B13" s="264"/>
      <c r="C13" s="264"/>
      <c r="D13" s="265"/>
      <c r="E13" s="77" t="s">
        <v>78</v>
      </c>
      <c r="F13" s="77">
        <v>4</v>
      </c>
      <c r="G13" s="77">
        <v>12</v>
      </c>
      <c r="H13" s="77">
        <v>17.234348278008078</v>
      </c>
      <c r="I13" s="77">
        <v>4.9540035555657047</v>
      </c>
      <c r="J13" s="77">
        <v>4.0379721101590924</v>
      </c>
      <c r="K13" s="77">
        <v>4.2774531993581846</v>
      </c>
      <c r="L13" s="77">
        <v>4.6915634281948533</v>
      </c>
      <c r="M13" s="77">
        <v>4.7092495063395718</v>
      </c>
      <c r="N13" s="77">
        <v>4.8674876498827695</v>
      </c>
      <c r="O13" s="77">
        <v>5.0686433990230526</v>
      </c>
      <c r="P13" s="77">
        <v>5.4655974306374366</v>
      </c>
      <c r="Q13" s="77">
        <v>5.936863768911758</v>
      </c>
      <c r="R13" s="78">
        <f t="shared" si="0"/>
        <v>77.243182326080515</v>
      </c>
    </row>
    <row r="14" spans="1:18" x14ac:dyDescent="0.25">
      <c r="A14" s="264"/>
      <c r="B14" s="264"/>
      <c r="C14" s="264"/>
      <c r="D14" s="265" t="s">
        <v>76</v>
      </c>
      <c r="E14" s="77" t="s">
        <v>74</v>
      </c>
      <c r="F14" s="77">
        <v>0</v>
      </c>
      <c r="G14" s="77">
        <v>0</v>
      </c>
      <c r="H14" s="77">
        <v>0</v>
      </c>
      <c r="I14" s="77">
        <v>0.62250819618456643</v>
      </c>
      <c r="J14" s="77">
        <v>1.5364668152892424</v>
      </c>
      <c r="K14" s="77">
        <v>3.0076840110317109</v>
      </c>
      <c r="L14" s="77">
        <v>5.7313101067776095</v>
      </c>
      <c r="M14" s="77">
        <v>6.4228729781017817</v>
      </c>
      <c r="N14" s="77">
        <v>7.3405527366757291</v>
      </c>
      <c r="O14" s="77">
        <v>8.6089572943351147</v>
      </c>
      <c r="P14" s="77">
        <v>60.604270588235288</v>
      </c>
      <c r="Q14" s="77">
        <v>60.604270588235288</v>
      </c>
      <c r="R14" s="78">
        <f t="shared" si="0"/>
        <v>154.47889331486633</v>
      </c>
    </row>
    <row r="15" spans="1:18" x14ac:dyDescent="0.25">
      <c r="A15" s="264"/>
      <c r="B15" s="264"/>
      <c r="C15" s="264"/>
      <c r="D15" s="265"/>
      <c r="E15" s="77" t="s">
        <v>50</v>
      </c>
      <c r="F15" s="77">
        <v>0</v>
      </c>
      <c r="G15" s="77">
        <v>0</v>
      </c>
      <c r="H15" s="77">
        <v>0</v>
      </c>
      <c r="I15" s="77">
        <v>4.0746588235294112</v>
      </c>
      <c r="J15" s="77">
        <v>12.518141176470591</v>
      </c>
      <c r="K15" s="77">
        <v>25.330447058823534</v>
      </c>
      <c r="L15" s="77">
        <v>42.861576470588233</v>
      </c>
      <c r="M15" s="77">
        <v>52.904270588235292</v>
      </c>
      <c r="N15" s="77">
        <v>56.754270588235286</v>
      </c>
      <c r="O15" s="77">
        <v>60.604270588235288</v>
      </c>
      <c r="P15" s="77">
        <v>60.604270588235288</v>
      </c>
      <c r="Q15" s="77">
        <v>60.604270588235288</v>
      </c>
      <c r="R15" s="78">
        <f t="shared" si="0"/>
        <v>376.25617647058823</v>
      </c>
    </row>
    <row r="16" spans="1:18" x14ac:dyDescent="0.25">
      <c r="A16" s="264"/>
      <c r="B16" s="264"/>
      <c r="C16" s="264"/>
      <c r="D16" s="265"/>
      <c r="E16" s="77" t="s">
        <v>78</v>
      </c>
      <c r="F16" s="77">
        <v>0</v>
      </c>
      <c r="G16" s="77">
        <v>0</v>
      </c>
      <c r="H16" s="77">
        <v>0</v>
      </c>
      <c r="I16" s="77">
        <v>2.7509999999999999</v>
      </c>
      <c r="J16" s="77">
        <v>7.3419299613934292</v>
      </c>
      <c r="K16" s="77">
        <v>8.5003677618138838</v>
      </c>
      <c r="L16" s="77">
        <v>10.008040384282509</v>
      </c>
      <c r="M16" s="77">
        <v>12.211747258187517</v>
      </c>
      <c r="N16" s="77">
        <v>15.692227765224589</v>
      </c>
      <c r="O16" s="77">
        <v>22.105219510520943</v>
      </c>
      <c r="P16" s="77">
        <v>25.577999999999999</v>
      </c>
      <c r="Q16" s="77">
        <v>25.577999999999999</v>
      </c>
      <c r="R16" s="78">
        <f t="shared" si="0"/>
        <v>129.76653264142286</v>
      </c>
    </row>
    <row r="17" spans="1:18" x14ac:dyDescent="0.25">
      <c r="A17" s="264"/>
      <c r="B17" s="264"/>
      <c r="C17" s="264"/>
      <c r="D17" s="74" t="s">
        <v>93</v>
      </c>
      <c r="E17" s="72" t="s">
        <v>78</v>
      </c>
      <c r="F17" s="72">
        <v>1.7142857142857142</v>
      </c>
      <c r="G17" s="72">
        <v>5.1428571428571423</v>
      </c>
      <c r="H17" s="72">
        <v>7.3861492620034621</v>
      </c>
      <c r="I17" s="72">
        <v>3.3021443809567312</v>
      </c>
      <c r="J17" s="72">
        <v>4.8771008878082238</v>
      </c>
      <c r="K17" s="72">
        <v>5.4762089833594576</v>
      </c>
      <c r="L17" s="72">
        <v>6.2998302053474404</v>
      </c>
      <c r="M17" s="72">
        <v>7.2518557562258952</v>
      </c>
      <c r="N17" s="72">
        <v>8.8113066064745826</v>
      </c>
      <c r="O17" s="72">
        <v>11.645941246947427</v>
      </c>
      <c r="P17" s="72">
        <v>13.304398898844614</v>
      </c>
      <c r="Q17" s="72">
        <v>13.50637018667647</v>
      </c>
      <c r="R17" s="73">
        <f t="shared" si="0"/>
        <v>88.718449271787165</v>
      </c>
    </row>
    <row r="18" spans="1:18" x14ac:dyDescent="0.25">
      <c r="A18" s="264" t="s">
        <v>82</v>
      </c>
      <c r="B18" s="264" t="s">
        <v>12</v>
      </c>
      <c r="C18" s="264" t="s">
        <v>88</v>
      </c>
      <c r="D18" s="265" t="s">
        <v>72</v>
      </c>
      <c r="E18" s="77" t="s">
        <v>74</v>
      </c>
      <c r="F18" s="77">
        <v>0.35</v>
      </c>
      <c r="G18" s="77">
        <v>1.0499999999999998</v>
      </c>
      <c r="H18" s="77">
        <v>2.0999999999999996</v>
      </c>
      <c r="I18" s="77">
        <v>7.3321339318331775</v>
      </c>
      <c r="J18" s="77">
        <v>4.5616300374994374</v>
      </c>
      <c r="K18" s="77">
        <v>4.171408541208514</v>
      </c>
      <c r="L18" s="77">
        <v>3.6586195156688004</v>
      </c>
      <c r="M18" s="77">
        <v>3.7969359084239658</v>
      </c>
      <c r="N18" s="77">
        <v>3.9143899662735895</v>
      </c>
      <c r="O18" s="77">
        <v>4.037206955740956</v>
      </c>
      <c r="P18" s="77">
        <v>4.150880047918295</v>
      </c>
      <c r="Q18" s="77">
        <v>4.215813296344745</v>
      </c>
      <c r="R18" s="78">
        <f t="shared" si="0"/>
        <v>43.339018200911482</v>
      </c>
    </row>
    <row r="19" spans="1:18" x14ac:dyDescent="0.25">
      <c r="A19" s="264"/>
      <c r="B19" s="264"/>
      <c r="C19" s="264"/>
      <c r="D19" s="265"/>
      <c r="E19" s="77" t="s">
        <v>50</v>
      </c>
      <c r="F19" s="77">
        <v>0.35</v>
      </c>
      <c r="G19" s="77">
        <v>1.0499999999999998</v>
      </c>
      <c r="H19" s="77">
        <v>2.0999999999999996</v>
      </c>
      <c r="I19" s="77">
        <v>7.3321339318331766</v>
      </c>
      <c r="J19" s="77">
        <v>4.5616300374994383</v>
      </c>
      <c r="K19" s="77">
        <v>4.171408541208514</v>
      </c>
      <c r="L19" s="77">
        <v>3.6586195156688008</v>
      </c>
      <c r="M19" s="77">
        <v>3.7969359084239667</v>
      </c>
      <c r="N19" s="77">
        <v>3.9143899662735895</v>
      </c>
      <c r="O19" s="77">
        <v>4.037206955740956</v>
      </c>
      <c r="P19" s="77">
        <v>4.150880047918295</v>
      </c>
      <c r="Q19" s="77">
        <v>4.215813296344745</v>
      </c>
      <c r="R19" s="78">
        <f t="shared" si="0"/>
        <v>43.339018200911482</v>
      </c>
    </row>
    <row r="20" spans="1:18" x14ac:dyDescent="0.25">
      <c r="A20" s="264"/>
      <c r="B20" s="264"/>
      <c r="C20" s="264"/>
      <c r="D20" s="265"/>
      <c r="E20" s="77" t="s">
        <v>78</v>
      </c>
      <c r="F20" s="77">
        <v>2.8</v>
      </c>
      <c r="G20" s="77">
        <v>8.3999999999999986</v>
      </c>
      <c r="H20" s="77">
        <v>16.799999999999997</v>
      </c>
      <c r="I20" s="77">
        <v>4.7075317374371037</v>
      </c>
      <c r="J20" s="77">
        <v>3.7308657225513433</v>
      </c>
      <c r="K20" s="77">
        <v>3.8271507529502711</v>
      </c>
      <c r="L20" s="77">
        <v>4.0528003516922713</v>
      </c>
      <c r="M20" s="77">
        <v>3.9197809791635803</v>
      </c>
      <c r="N20" s="77">
        <v>3.889605236111775</v>
      </c>
      <c r="O20" s="77">
        <v>3.8730686368107214</v>
      </c>
      <c r="P20" s="77">
        <v>3.968690149006346</v>
      </c>
      <c r="Q20" s="77">
        <v>4.0303746317202691</v>
      </c>
      <c r="R20" s="78">
        <f t="shared" si="0"/>
        <v>63.999868197443689</v>
      </c>
    </row>
    <row r="21" spans="1:18" x14ac:dyDescent="0.25">
      <c r="A21" s="264"/>
      <c r="B21" s="264"/>
      <c r="C21" s="264"/>
      <c r="D21" s="265" t="s">
        <v>76</v>
      </c>
      <c r="E21" s="77" t="s">
        <v>74</v>
      </c>
      <c r="F21" s="77">
        <v>0</v>
      </c>
      <c r="G21" s="77">
        <v>0</v>
      </c>
      <c r="H21" s="77">
        <v>0</v>
      </c>
      <c r="I21" s="77">
        <v>0.81052915933095249</v>
      </c>
      <c r="J21" s="77">
        <v>1.1717580927871818</v>
      </c>
      <c r="K21" s="77">
        <v>1.9583312071541976</v>
      </c>
      <c r="L21" s="77">
        <v>2.9941033187277246</v>
      </c>
      <c r="M21" s="77">
        <v>3.137522481119396</v>
      </c>
      <c r="N21" s="77">
        <v>3.3000939400435394</v>
      </c>
      <c r="O21" s="77">
        <v>3.4856321121257126</v>
      </c>
      <c r="P21" s="77">
        <v>3.7060849351388359</v>
      </c>
      <c r="Q21" s="77">
        <v>3.8331855229759086</v>
      </c>
      <c r="R21" s="78">
        <f t="shared" si="0"/>
        <v>24.397240769403453</v>
      </c>
    </row>
    <row r="22" spans="1:18" x14ac:dyDescent="0.25">
      <c r="A22" s="264"/>
      <c r="B22" s="264"/>
      <c r="C22" s="264"/>
      <c r="D22" s="265"/>
      <c r="E22" s="77" t="s">
        <v>50</v>
      </c>
      <c r="F22" s="77">
        <v>0</v>
      </c>
      <c r="G22" s="77">
        <v>0</v>
      </c>
      <c r="H22" s="77">
        <v>0</v>
      </c>
      <c r="I22" s="77">
        <v>0.8105291593309526</v>
      </c>
      <c r="J22" s="77">
        <v>1.1717580927871818</v>
      </c>
      <c r="K22" s="77">
        <v>1.9583312071541976</v>
      </c>
      <c r="L22" s="77">
        <v>2.9941033187277246</v>
      </c>
      <c r="M22" s="77">
        <v>3.137522481119396</v>
      </c>
      <c r="N22" s="77">
        <v>3.3000939400435385</v>
      </c>
      <c r="O22" s="77">
        <v>3.485632112125713</v>
      </c>
      <c r="P22" s="77">
        <v>3.7060849351388359</v>
      </c>
      <c r="Q22" s="77">
        <v>3.8331855229759086</v>
      </c>
      <c r="R22" s="78">
        <f t="shared" si="0"/>
        <v>24.397240769403449</v>
      </c>
    </row>
    <row r="23" spans="1:18" x14ac:dyDescent="0.25">
      <c r="A23" s="264"/>
      <c r="B23" s="264"/>
      <c r="C23" s="264"/>
      <c r="D23" s="265"/>
      <c r="E23" s="77" t="s">
        <v>78</v>
      </c>
      <c r="F23" s="77">
        <v>0</v>
      </c>
      <c r="G23" s="77">
        <v>0</v>
      </c>
      <c r="H23" s="77">
        <v>0</v>
      </c>
      <c r="I23" s="77">
        <v>1.9256999999999997</v>
      </c>
      <c r="J23" s="77">
        <v>4.659282791136782</v>
      </c>
      <c r="K23" s="77">
        <v>4.9545829680343196</v>
      </c>
      <c r="L23" s="77">
        <v>5.2691982446168453</v>
      </c>
      <c r="M23" s="77">
        <v>5.6335802057217865</v>
      </c>
      <c r="N23" s="77">
        <v>6.0548510504818278</v>
      </c>
      <c r="O23" s="77">
        <v>6.5542278959095661</v>
      </c>
      <c r="P23" s="77">
        <v>7.2500672996397402</v>
      </c>
      <c r="Q23" s="77">
        <v>7.7703392756758332</v>
      </c>
      <c r="R23" s="78">
        <f t="shared" si="0"/>
        <v>50.071829731216702</v>
      </c>
    </row>
    <row r="24" spans="1:18" x14ac:dyDescent="0.25">
      <c r="A24" s="264"/>
      <c r="B24" s="264"/>
      <c r="C24" s="264"/>
      <c r="D24" s="74" t="s">
        <v>93</v>
      </c>
      <c r="E24" s="72" t="s">
        <v>78</v>
      </c>
      <c r="F24" s="72">
        <v>1.2</v>
      </c>
      <c r="G24" s="72">
        <v>3.5999999999999992</v>
      </c>
      <c r="H24" s="72">
        <v>7.1999999999999984</v>
      </c>
      <c r="I24" s="72">
        <v>2.8428136017587589</v>
      </c>
      <c r="J24" s="72">
        <v>3.5957779344377676</v>
      </c>
      <c r="K24" s="72">
        <v>3.7636001661362535</v>
      </c>
      <c r="L24" s="72">
        <v>3.9951422555610501</v>
      </c>
      <c r="M24" s="72">
        <v>4.0942976506651565</v>
      </c>
      <c r="N24" s="72">
        <v>4.2619098371115438</v>
      </c>
      <c r="O24" s="72">
        <v>4.468841371165837</v>
      </c>
      <c r="P24" s="72">
        <v>4.8080389065626079</v>
      </c>
      <c r="Q24" s="72">
        <v>5.0574488174554721</v>
      </c>
      <c r="R24" s="73">
        <f t="shared" si="0"/>
        <v>48.887870540854443</v>
      </c>
    </row>
    <row r="25" spans="1:18" x14ac:dyDescent="0.25">
      <c r="A25" s="264"/>
      <c r="B25" s="264" t="s">
        <v>13</v>
      </c>
      <c r="C25" s="264" t="s">
        <v>87</v>
      </c>
      <c r="D25" s="265" t="s">
        <v>72</v>
      </c>
      <c r="E25" s="77" t="s">
        <v>74</v>
      </c>
      <c r="F25" s="77">
        <v>0.5</v>
      </c>
      <c r="G25" s="77">
        <v>1.5</v>
      </c>
      <c r="H25" s="77">
        <v>3</v>
      </c>
      <c r="I25" s="77">
        <v>8.24364595881611</v>
      </c>
      <c r="J25" s="77">
        <v>5.6260465528377868</v>
      </c>
      <c r="K25" s="77">
        <v>5.7837977231506148</v>
      </c>
      <c r="L25" s="77">
        <v>5.9886251429378783</v>
      </c>
      <c r="M25" s="77">
        <v>6.914570555569453</v>
      </c>
      <c r="N25" s="77">
        <v>7.3495841296857289</v>
      </c>
      <c r="O25" s="77">
        <v>7.8265844186920592</v>
      </c>
      <c r="P25" s="77">
        <v>8.3263373109743899</v>
      </c>
      <c r="Q25" s="77">
        <v>8.8107663348585348</v>
      </c>
      <c r="R25" s="78">
        <f t="shared" si="0"/>
        <v>69.869958127522551</v>
      </c>
    </row>
    <row r="26" spans="1:18" x14ac:dyDescent="0.25">
      <c r="A26" s="264"/>
      <c r="B26" s="264"/>
      <c r="C26" s="264"/>
      <c r="D26" s="265"/>
      <c r="E26" s="77" t="s">
        <v>50</v>
      </c>
      <c r="F26" s="77">
        <v>0.5</v>
      </c>
      <c r="G26" s="77">
        <v>1.5</v>
      </c>
      <c r="H26" s="77">
        <v>3</v>
      </c>
      <c r="I26" s="77">
        <v>8.2436459588161117</v>
      </c>
      <c r="J26" s="77">
        <v>5.6260465528377868</v>
      </c>
      <c r="K26" s="77">
        <v>5.7837977231506148</v>
      </c>
      <c r="L26" s="77">
        <v>5.9886251429378801</v>
      </c>
      <c r="M26" s="77">
        <v>6.914570555569453</v>
      </c>
      <c r="N26" s="77">
        <v>7.3495841296857298</v>
      </c>
      <c r="O26" s="77">
        <v>7.8265844186920592</v>
      </c>
      <c r="P26" s="77">
        <v>8.3263373109743917</v>
      </c>
      <c r="Q26" s="77">
        <v>8.8107663348585348</v>
      </c>
      <c r="R26" s="78">
        <f t="shared" si="0"/>
        <v>69.869958127522551</v>
      </c>
    </row>
    <row r="27" spans="1:18" x14ac:dyDescent="0.25">
      <c r="A27" s="264"/>
      <c r="B27" s="264"/>
      <c r="C27" s="264"/>
      <c r="D27" s="265"/>
      <c r="E27" s="77" t="s">
        <v>78</v>
      </c>
      <c r="F27" s="77">
        <v>4</v>
      </c>
      <c r="G27" s="77">
        <v>12</v>
      </c>
      <c r="H27" s="77">
        <v>17.547549908920399</v>
      </c>
      <c r="I27" s="77">
        <v>5.0651914516474204</v>
      </c>
      <c r="J27" s="77">
        <v>4.1821413800779235</v>
      </c>
      <c r="K27" s="77">
        <v>4.4863531106555525</v>
      </c>
      <c r="L27" s="77">
        <v>4.9870295546538479</v>
      </c>
      <c r="M27" s="77">
        <v>5.0902737169222956</v>
      </c>
      <c r="N27" s="77">
        <v>5.3631261057371438</v>
      </c>
      <c r="O27" s="77">
        <v>5.7143078785686194</v>
      </c>
      <c r="P27" s="77">
        <v>6.3362838634301299</v>
      </c>
      <c r="Q27" s="77">
        <v>6.5819917536875963</v>
      </c>
      <c r="R27" s="78">
        <f t="shared" si="0"/>
        <v>81.35424872430093</v>
      </c>
    </row>
    <row r="28" spans="1:18" x14ac:dyDescent="0.25">
      <c r="A28" s="264"/>
      <c r="B28" s="264"/>
      <c r="C28" s="264"/>
      <c r="D28" s="265" t="s">
        <v>76</v>
      </c>
      <c r="E28" s="77" t="s">
        <v>74</v>
      </c>
      <c r="F28" s="77">
        <v>0</v>
      </c>
      <c r="G28" s="77">
        <v>0</v>
      </c>
      <c r="H28" s="77">
        <v>0</v>
      </c>
      <c r="I28" s="77">
        <v>0.94699212272860345</v>
      </c>
      <c r="J28" s="77">
        <v>1.5904140155687978</v>
      </c>
      <c r="K28" s="77">
        <v>3.29205969410856</v>
      </c>
      <c r="L28" s="77">
        <v>7.192553027754677</v>
      </c>
      <c r="M28" s="77">
        <v>52.904270588235292</v>
      </c>
      <c r="N28" s="77">
        <v>56.754270588235286</v>
      </c>
      <c r="O28" s="77">
        <v>60.604270588235288</v>
      </c>
      <c r="P28" s="77">
        <v>60.604270588235288</v>
      </c>
      <c r="Q28" s="77">
        <v>60.604270588235288</v>
      </c>
      <c r="R28" s="78">
        <f t="shared" si="0"/>
        <v>304.4933718013371</v>
      </c>
    </row>
    <row r="29" spans="1:18" x14ac:dyDescent="0.25">
      <c r="A29" s="264"/>
      <c r="B29" s="264"/>
      <c r="C29" s="264"/>
      <c r="D29" s="265"/>
      <c r="E29" s="77" t="s">
        <v>50</v>
      </c>
      <c r="F29" s="77">
        <v>0</v>
      </c>
      <c r="G29" s="77">
        <v>0</v>
      </c>
      <c r="H29" s="77">
        <v>0</v>
      </c>
      <c r="I29" s="77">
        <v>4.0746588235294112</v>
      </c>
      <c r="J29" s="77">
        <v>12.518141176470591</v>
      </c>
      <c r="K29" s="77">
        <v>25.330447058823534</v>
      </c>
      <c r="L29" s="77">
        <v>42.861576470588233</v>
      </c>
      <c r="M29" s="77">
        <v>52.904270588235292</v>
      </c>
      <c r="N29" s="77">
        <v>56.754270588235286</v>
      </c>
      <c r="O29" s="77">
        <v>60.604270588235288</v>
      </c>
      <c r="P29" s="77">
        <v>60.604270588235288</v>
      </c>
      <c r="Q29" s="77">
        <v>60.604270588235288</v>
      </c>
      <c r="R29" s="78">
        <f t="shared" si="0"/>
        <v>376.25617647058823</v>
      </c>
    </row>
    <row r="30" spans="1:18" x14ac:dyDescent="0.25">
      <c r="A30" s="264"/>
      <c r="B30" s="264"/>
      <c r="C30" s="264"/>
      <c r="D30" s="265"/>
      <c r="E30" s="77" t="s">
        <v>78</v>
      </c>
      <c r="F30" s="77">
        <v>0</v>
      </c>
      <c r="G30" s="77">
        <v>0</v>
      </c>
      <c r="H30" s="77">
        <v>0</v>
      </c>
      <c r="I30" s="77">
        <v>2.7509999999999999</v>
      </c>
      <c r="J30" s="77">
        <v>7.6020000000000003</v>
      </c>
      <c r="K30" s="77">
        <v>11.778237822547151</v>
      </c>
      <c r="L30" s="77">
        <v>16.597746663699358</v>
      </c>
      <c r="M30" s="77">
        <v>25.577999999999999</v>
      </c>
      <c r="N30" s="77">
        <v>25.577999999999999</v>
      </c>
      <c r="O30" s="77">
        <v>25.577999999999999</v>
      </c>
      <c r="P30" s="77">
        <v>25.577999999999999</v>
      </c>
      <c r="Q30" s="77">
        <v>25.577999999999999</v>
      </c>
      <c r="R30" s="78">
        <f t="shared" si="0"/>
        <v>166.61898448624652</v>
      </c>
    </row>
    <row r="31" spans="1:18" x14ac:dyDescent="0.25">
      <c r="A31" s="264"/>
      <c r="B31" s="264"/>
      <c r="C31" s="264"/>
      <c r="D31" s="74" t="s">
        <v>93</v>
      </c>
      <c r="E31" s="72" t="s">
        <v>78</v>
      </c>
      <c r="F31" s="72">
        <v>1.7142857142857142</v>
      </c>
      <c r="G31" s="72">
        <v>5.1428571428571423</v>
      </c>
      <c r="H31" s="72">
        <v>7.5203785323944565</v>
      </c>
      <c r="I31" s="72">
        <v>3.3497963364203223</v>
      </c>
      <c r="J31" s="72">
        <v>5.0503463057476807</v>
      </c>
      <c r="K31" s="72">
        <v>6.970538971372588</v>
      </c>
      <c r="L31" s="72">
        <v>9.2506183792942309</v>
      </c>
      <c r="M31" s="72">
        <v>13.143545878680984</v>
      </c>
      <c r="N31" s="72">
        <v>13.26048261674449</v>
      </c>
      <c r="O31" s="72">
        <v>13.410989090815121</v>
      </c>
      <c r="P31" s="72">
        <v>13.677550227184341</v>
      </c>
      <c r="Q31" s="72">
        <v>13.782853608723254</v>
      </c>
      <c r="R31" s="73">
        <f t="shared" si="0"/>
        <v>106.27424280452033</v>
      </c>
    </row>
    <row r="32" spans="1:18" x14ac:dyDescent="0.25">
      <c r="A32" s="264" t="s">
        <v>83</v>
      </c>
      <c r="B32" s="264" t="s">
        <v>12</v>
      </c>
      <c r="C32" s="264" t="s">
        <v>88</v>
      </c>
      <c r="D32" s="265" t="s">
        <v>72</v>
      </c>
      <c r="E32" s="77" t="s">
        <v>74</v>
      </c>
      <c r="F32" s="77">
        <v>0.35</v>
      </c>
      <c r="G32" s="77">
        <v>1.0499999999999998</v>
      </c>
      <c r="H32" s="77">
        <v>2.0999999999999996</v>
      </c>
      <c r="I32" s="77">
        <v>6.0824090355451679</v>
      </c>
      <c r="J32" s="77">
        <v>4.5616300374994374</v>
      </c>
      <c r="K32" s="77">
        <v>4.1545827895118528</v>
      </c>
      <c r="L32" s="77">
        <v>3.625909771356095</v>
      </c>
      <c r="M32" s="77">
        <v>3.7626507902831605</v>
      </c>
      <c r="N32" s="77">
        <v>3.8782579591848694</v>
      </c>
      <c r="O32" s="77">
        <v>3.9989313435120737</v>
      </c>
      <c r="P32" s="77">
        <v>4.1093661910042396</v>
      </c>
      <c r="Q32" s="77">
        <v>4.1721814363236787</v>
      </c>
      <c r="R32" s="78">
        <f t="shared" si="0"/>
        <v>41.845919354220577</v>
      </c>
    </row>
    <row r="33" spans="1:18" x14ac:dyDescent="0.25">
      <c r="A33" s="264"/>
      <c r="B33" s="264"/>
      <c r="C33" s="264"/>
      <c r="D33" s="265"/>
      <c r="E33" s="77" t="s">
        <v>50</v>
      </c>
      <c r="F33" s="77">
        <v>0.35</v>
      </c>
      <c r="G33" s="77">
        <v>1.0499999999999998</v>
      </c>
      <c r="H33" s="77">
        <v>2.0999999999999996</v>
      </c>
      <c r="I33" s="77">
        <v>6.082409035545167</v>
      </c>
      <c r="J33" s="77">
        <v>4.5616300374994383</v>
      </c>
      <c r="K33" s="77">
        <v>4.1545827895118537</v>
      </c>
      <c r="L33" s="77">
        <v>3.625909771356095</v>
      </c>
      <c r="M33" s="77">
        <v>3.7626507902831605</v>
      </c>
      <c r="N33" s="77">
        <v>3.8782579591848685</v>
      </c>
      <c r="O33" s="77">
        <v>3.9989313435120737</v>
      </c>
      <c r="P33" s="77">
        <v>4.1093661910042396</v>
      </c>
      <c r="Q33" s="77">
        <v>4.1721814363236787</v>
      </c>
      <c r="R33" s="78">
        <f t="shared" si="0"/>
        <v>41.845919354220577</v>
      </c>
    </row>
    <row r="34" spans="1:18" x14ac:dyDescent="0.25">
      <c r="A34" s="264"/>
      <c r="B34" s="264"/>
      <c r="C34" s="264"/>
      <c r="D34" s="265"/>
      <c r="E34" s="77" t="s">
        <v>78</v>
      </c>
      <c r="F34" s="77">
        <v>2.8</v>
      </c>
      <c r="G34" s="77">
        <v>8.3999999999999986</v>
      </c>
      <c r="H34" s="77">
        <v>16.799999999999997</v>
      </c>
      <c r="I34" s="77">
        <v>4.7404309151351072</v>
      </c>
      <c r="J34" s="77">
        <v>3.7308657225513433</v>
      </c>
      <c r="K34" s="77">
        <v>3.8227060928346841</v>
      </c>
      <c r="L34" s="77">
        <v>4.0438341273269316</v>
      </c>
      <c r="M34" s="77">
        <v>3.9119827911841307</v>
      </c>
      <c r="N34" s="77">
        <v>3.8825937134655533</v>
      </c>
      <c r="O34" s="77">
        <v>3.8668714105656403</v>
      </c>
      <c r="P34" s="77">
        <v>3.9628739700036197</v>
      </c>
      <c r="Q34" s="77">
        <v>4.0246728052361478</v>
      </c>
      <c r="R34" s="78">
        <f t="shared" si="0"/>
        <v>63.986831548303165</v>
      </c>
    </row>
    <row r="35" spans="1:18" x14ac:dyDescent="0.25">
      <c r="A35" s="264"/>
      <c r="B35" s="264"/>
      <c r="C35" s="264"/>
      <c r="D35" s="265" t="s">
        <v>76</v>
      </c>
      <c r="E35" s="77" t="s">
        <v>74</v>
      </c>
      <c r="F35" s="77">
        <v>0</v>
      </c>
      <c r="G35" s="77">
        <v>0</v>
      </c>
      <c r="H35" s="77">
        <v>0</v>
      </c>
      <c r="I35" s="77">
        <v>0.54264685135337754</v>
      </c>
      <c r="J35" s="77">
        <v>1.1717580927871818</v>
      </c>
      <c r="K35" s="77">
        <v>1.9442698938109118</v>
      </c>
      <c r="L35" s="77">
        <v>2.9351781977320379</v>
      </c>
      <c r="M35" s="77">
        <v>3.0735454616757121</v>
      </c>
      <c r="N35" s="77">
        <v>3.230080024858593</v>
      </c>
      <c r="O35" s="77">
        <v>3.40845888056363</v>
      </c>
      <c r="P35" s="77">
        <v>3.6196448812898674</v>
      </c>
      <c r="Q35" s="77">
        <v>3.7410918499546377</v>
      </c>
      <c r="R35" s="78">
        <f t="shared" si="0"/>
        <v>23.66667413402595</v>
      </c>
    </row>
    <row r="36" spans="1:18" x14ac:dyDescent="0.25">
      <c r="A36" s="264"/>
      <c r="B36" s="264"/>
      <c r="C36" s="264"/>
      <c r="D36" s="265"/>
      <c r="E36" s="77" t="s">
        <v>50</v>
      </c>
      <c r="F36" s="77">
        <v>0</v>
      </c>
      <c r="G36" s="77">
        <v>0</v>
      </c>
      <c r="H36" s="77">
        <v>0</v>
      </c>
      <c r="I36" s="77">
        <v>0.54264685135337754</v>
      </c>
      <c r="J36" s="77">
        <v>1.1717580927871818</v>
      </c>
      <c r="K36" s="77">
        <v>1.9442698938109118</v>
      </c>
      <c r="L36" s="77">
        <v>2.9351781977320379</v>
      </c>
      <c r="M36" s="77">
        <v>3.0735454616757121</v>
      </c>
      <c r="N36" s="77">
        <v>3.230080024858593</v>
      </c>
      <c r="O36" s="77">
        <v>3.40845888056363</v>
      </c>
      <c r="P36" s="77">
        <v>3.6196448812898678</v>
      </c>
      <c r="Q36" s="77">
        <v>3.7410918499546373</v>
      </c>
      <c r="R36" s="78">
        <f t="shared" si="0"/>
        <v>23.666674134025946</v>
      </c>
    </row>
    <row r="37" spans="1:18" x14ac:dyDescent="0.25">
      <c r="A37" s="264"/>
      <c r="B37" s="264"/>
      <c r="C37" s="264"/>
      <c r="D37" s="265"/>
      <c r="E37" s="77" t="s">
        <v>78</v>
      </c>
      <c r="F37" s="77">
        <v>0</v>
      </c>
      <c r="G37" s="77">
        <v>0</v>
      </c>
      <c r="H37" s="77">
        <v>0</v>
      </c>
      <c r="I37" s="77">
        <v>1.9256999999999997</v>
      </c>
      <c r="J37" s="77">
        <v>4.659282791136782</v>
      </c>
      <c r="K37" s="77">
        <v>4.947060820238546</v>
      </c>
      <c r="L37" s="77">
        <v>5.2522117304136193</v>
      </c>
      <c r="M37" s="77">
        <v>5.6141674430151527</v>
      </c>
      <c r="N37" s="77">
        <v>6.0324321961079805</v>
      </c>
      <c r="O37" s="77">
        <v>6.527966551138725</v>
      </c>
      <c r="P37" s="77">
        <v>7.2179474681816389</v>
      </c>
      <c r="Q37" s="77">
        <v>7.7334558631669159</v>
      </c>
      <c r="R37" s="78">
        <f t="shared" si="0"/>
        <v>49.910224863399364</v>
      </c>
    </row>
    <row r="38" spans="1:18" x14ac:dyDescent="0.25">
      <c r="A38" s="264"/>
      <c r="B38" s="264"/>
      <c r="C38" s="264"/>
      <c r="D38" s="74" t="s">
        <v>93</v>
      </c>
      <c r="E38" s="72" t="s">
        <v>78</v>
      </c>
      <c r="F38" s="72">
        <v>1.2</v>
      </c>
      <c r="G38" s="72">
        <v>3.5999999999999992</v>
      </c>
      <c r="H38" s="72">
        <v>7.1999999999999984</v>
      </c>
      <c r="I38" s="72">
        <v>2.8569132493436173</v>
      </c>
      <c r="J38" s="72">
        <v>3.5957779344377676</v>
      </c>
      <c r="K38" s="72">
        <v>3.758471534174241</v>
      </c>
      <c r="L38" s="72">
        <v>3.9840196533173788</v>
      </c>
      <c r="M38" s="72">
        <v>4.082635814656836</v>
      </c>
      <c r="N38" s="72">
        <v>4.2492968183886575</v>
      </c>
      <c r="O38" s="72">
        <v>4.4549305550161566</v>
      </c>
      <c r="P38" s="72">
        <v>4.7917806163651111</v>
      </c>
      <c r="Q38" s="72">
        <v>5.0391980007441699</v>
      </c>
      <c r="R38" s="73">
        <f t="shared" si="0"/>
        <v>48.813024176443925</v>
      </c>
    </row>
    <row r="39" spans="1:18" x14ac:dyDescent="0.25">
      <c r="A39" s="264"/>
      <c r="B39" s="264" t="s">
        <v>13</v>
      </c>
      <c r="C39" s="264" t="s">
        <v>87</v>
      </c>
      <c r="D39" s="265" t="s">
        <v>72</v>
      </c>
      <c r="E39" s="77" t="s">
        <v>74</v>
      </c>
      <c r="F39" s="77">
        <v>0.5</v>
      </c>
      <c r="G39" s="77">
        <v>1.5</v>
      </c>
      <c r="H39" s="77">
        <v>3</v>
      </c>
      <c r="I39" s="77">
        <v>6.7844602835196302</v>
      </c>
      <c r="J39" s="77">
        <v>5.6260465528377868</v>
      </c>
      <c r="K39" s="77">
        <v>5.7362246075817085</v>
      </c>
      <c r="L39" s="77">
        <v>5.8098242701481615</v>
      </c>
      <c r="M39" s="77">
        <v>6.7133103411242478</v>
      </c>
      <c r="N39" s="77">
        <v>7.3239893717176576</v>
      </c>
      <c r="O39" s="77">
        <v>7.8028714078638606</v>
      </c>
      <c r="P39" s="77">
        <v>8.3037659301232871</v>
      </c>
      <c r="Q39" s="77">
        <v>8.7872769588818791</v>
      </c>
      <c r="R39" s="78">
        <f t="shared" si="0"/>
        <v>67.887769723798215</v>
      </c>
    </row>
    <row r="40" spans="1:18" x14ac:dyDescent="0.25">
      <c r="A40" s="264"/>
      <c r="B40" s="264"/>
      <c r="C40" s="264"/>
      <c r="D40" s="265"/>
      <c r="E40" s="77" t="s">
        <v>50</v>
      </c>
      <c r="F40" s="77">
        <v>0.5</v>
      </c>
      <c r="G40" s="77">
        <v>1.5</v>
      </c>
      <c r="H40" s="77">
        <v>3</v>
      </c>
      <c r="I40" s="77">
        <v>6.7844602835196293</v>
      </c>
      <c r="J40" s="77">
        <v>5.6260465528377868</v>
      </c>
      <c r="K40" s="77">
        <v>5.7362246075817085</v>
      </c>
      <c r="L40" s="77">
        <v>5.8098242701481624</v>
      </c>
      <c r="M40" s="77">
        <v>6.7133103411242487</v>
      </c>
      <c r="N40" s="77">
        <v>7.3239893717176576</v>
      </c>
      <c r="O40" s="77">
        <v>7.8028714078638597</v>
      </c>
      <c r="P40" s="77">
        <v>8.3037659301232889</v>
      </c>
      <c r="Q40" s="77">
        <v>8.7872769588818773</v>
      </c>
      <c r="R40" s="78">
        <f t="shared" si="0"/>
        <v>67.887769723798215</v>
      </c>
    </row>
    <row r="41" spans="1:18" x14ac:dyDescent="0.25">
      <c r="A41" s="264"/>
      <c r="B41" s="264"/>
      <c r="C41" s="264"/>
      <c r="D41" s="265"/>
      <c r="E41" s="77" t="s">
        <v>78</v>
      </c>
      <c r="F41" s="77">
        <v>4</v>
      </c>
      <c r="G41" s="77">
        <v>12</v>
      </c>
      <c r="H41" s="77">
        <v>17.869831125410116</v>
      </c>
      <c r="I41" s="77">
        <v>5.103293727458964</v>
      </c>
      <c r="J41" s="77">
        <v>4.1821413800779235</v>
      </c>
      <c r="K41" s="77">
        <v>4.4802495725288569</v>
      </c>
      <c r="L41" s="77">
        <v>4.9734936945187709</v>
      </c>
      <c r="M41" s="77">
        <v>5.0772083655739504</v>
      </c>
      <c r="N41" s="77">
        <v>5.349932093644675</v>
      </c>
      <c r="O41" s="77">
        <v>5.7009890705735069</v>
      </c>
      <c r="P41" s="77">
        <v>6.3216546888183851</v>
      </c>
      <c r="Q41" s="77">
        <v>6.5668187322269516</v>
      </c>
      <c r="R41" s="78">
        <f t="shared" si="0"/>
        <v>81.625612450832094</v>
      </c>
    </row>
    <row r="42" spans="1:18" x14ac:dyDescent="0.25">
      <c r="A42" s="264"/>
      <c r="B42" s="264"/>
      <c r="C42" s="264"/>
      <c r="D42" s="265" t="s">
        <v>76</v>
      </c>
      <c r="E42" s="77" t="s">
        <v>74</v>
      </c>
      <c r="F42" s="77">
        <v>0</v>
      </c>
      <c r="G42" s="77">
        <v>0</v>
      </c>
      <c r="H42" s="77">
        <v>0</v>
      </c>
      <c r="I42" s="77">
        <v>0.63423252476418357</v>
      </c>
      <c r="J42" s="77">
        <v>1.5904140155687978</v>
      </c>
      <c r="K42" s="77">
        <v>3.2457024196481341</v>
      </c>
      <c r="L42" s="77">
        <v>6.8015130760036344</v>
      </c>
      <c r="M42" s="77">
        <v>8.3460778931816275</v>
      </c>
      <c r="N42" s="77">
        <v>56.754270588235286</v>
      </c>
      <c r="O42" s="77">
        <v>60.604270588235288</v>
      </c>
      <c r="P42" s="77">
        <v>60.604270588235288</v>
      </c>
      <c r="Q42" s="77">
        <v>60.604270588235288</v>
      </c>
      <c r="R42" s="78">
        <f t="shared" si="0"/>
        <v>259.18502228210752</v>
      </c>
    </row>
    <row r="43" spans="1:18" x14ac:dyDescent="0.25">
      <c r="A43" s="264"/>
      <c r="B43" s="264"/>
      <c r="C43" s="264"/>
      <c r="D43" s="265"/>
      <c r="E43" s="77" t="s">
        <v>50</v>
      </c>
      <c r="F43" s="77">
        <v>0</v>
      </c>
      <c r="G43" s="77">
        <v>0</v>
      </c>
      <c r="H43" s="77">
        <v>0</v>
      </c>
      <c r="I43" s="77">
        <v>4.0746588235294112</v>
      </c>
      <c r="J43" s="77">
        <v>12.518141176470591</v>
      </c>
      <c r="K43" s="77">
        <v>25.330447058823534</v>
      </c>
      <c r="L43" s="77">
        <v>42.861576470588233</v>
      </c>
      <c r="M43" s="77">
        <v>52.904270588235292</v>
      </c>
      <c r="N43" s="77">
        <v>56.754270588235286</v>
      </c>
      <c r="O43" s="77">
        <v>60.604270588235288</v>
      </c>
      <c r="P43" s="77">
        <v>60.604270588235288</v>
      </c>
      <c r="Q43" s="77">
        <v>60.604270588235288</v>
      </c>
      <c r="R43" s="78">
        <f t="shared" si="0"/>
        <v>376.25617647058823</v>
      </c>
    </row>
    <row r="44" spans="1:18" x14ac:dyDescent="0.25">
      <c r="A44" s="264"/>
      <c r="B44" s="264"/>
      <c r="C44" s="264"/>
      <c r="D44" s="265"/>
      <c r="E44" s="77" t="s">
        <v>78</v>
      </c>
      <c r="F44" s="77">
        <v>0</v>
      </c>
      <c r="G44" s="77">
        <v>0</v>
      </c>
      <c r="H44" s="77">
        <v>0</v>
      </c>
      <c r="I44" s="77">
        <v>2.7509999999999999</v>
      </c>
      <c r="J44" s="77">
        <v>7.6020000000000003</v>
      </c>
      <c r="K44" s="77">
        <v>11.712200105430639</v>
      </c>
      <c r="L44" s="77">
        <v>16.338116960722154</v>
      </c>
      <c r="M44" s="77">
        <v>25.577999999999999</v>
      </c>
      <c r="N44" s="77">
        <v>25.577999999999999</v>
      </c>
      <c r="O44" s="77">
        <v>25.577999999999999</v>
      </c>
      <c r="P44" s="77">
        <v>25.577999999999999</v>
      </c>
      <c r="Q44" s="77">
        <v>25.577999999999999</v>
      </c>
      <c r="R44" s="78">
        <f t="shared" si="0"/>
        <v>166.29331706615281</v>
      </c>
    </row>
    <row r="45" spans="1:18" x14ac:dyDescent="0.25">
      <c r="A45" s="264"/>
      <c r="B45" s="264"/>
      <c r="C45" s="264"/>
      <c r="D45" s="74" t="s">
        <v>93</v>
      </c>
      <c r="E45" s="72" t="s">
        <v>78</v>
      </c>
      <c r="F45" s="72">
        <v>1.7142857142857142</v>
      </c>
      <c r="G45" s="72">
        <v>5.1428571428571423</v>
      </c>
      <c r="H45" s="72">
        <v>7.6584990537471924</v>
      </c>
      <c r="I45" s="72">
        <v>3.3661258831966991</v>
      </c>
      <c r="J45" s="72">
        <v>5.0503463057476807</v>
      </c>
      <c r="K45" s="72">
        <v>6.9396212905540695</v>
      </c>
      <c r="L45" s="72">
        <v>9.133547423674683</v>
      </c>
      <c r="M45" s="72">
        <v>13.137946442388834</v>
      </c>
      <c r="N45" s="72">
        <v>13.254828040133432</v>
      </c>
      <c r="O45" s="72">
        <v>13.405281030245789</v>
      </c>
      <c r="P45" s="72">
        <v>13.671280580922165</v>
      </c>
      <c r="Q45" s="72">
        <v>13.77635088524012</v>
      </c>
      <c r="R45" s="73">
        <f t="shared" si="0"/>
        <v>106.25096979299353</v>
      </c>
    </row>
    <row r="46" spans="1:18" x14ac:dyDescent="0.25">
      <c r="A46" s="264" t="s">
        <v>86</v>
      </c>
      <c r="B46" s="264" t="s">
        <v>12</v>
      </c>
      <c r="C46" s="264" t="s">
        <v>88</v>
      </c>
      <c r="D46" s="265" t="s">
        <v>72</v>
      </c>
      <c r="E46" s="77" t="s">
        <v>74</v>
      </c>
      <c r="F46" s="77">
        <v>0.35</v>
      </c>
      <c r="G46" s="77">
        <v>1.0499999999999998</v>
      </c>
      <c r="H46" s="77">
        <v>2.0999999999999996</v>
      </c>
      <c r="I46" s="77">
        <v>12.694973844944165</v>
      </c>
      <c r="J46" s="77">
        <v>7.7227472552856185</v>
      </c>
      <c r="K46" s="77">
        <v>7.0154915869981966</v>
      </c>
      <c r="L46" s="77">
        <v>6.1911117788276542</v>
      </c>
      <c r="M46" s="77">
        <v>6.6670771205459998</v>
      </c>
      <c r="N46" s="77">
        <v>7.1188006390804333</v>
      </c>
      <c r="O46" s="77">
        <v>7.6239950149369005</v>
      </c>
      <c r="P46" s="77">
        <v>8.138313986148253</v>
      </c>
      <c r="Q46" s="77">
        <v>8.4335627827570594</v>
      </c>
      <c r="R46" s="78">
        <f t="shared" si="0"/>
        <v>75.106074009524278</v>
      </c>
    </row>
    <row r="47" spans="1:18" x14ac:dyDescent="0.25">
      <c r="A47" s="264"/>
      <c r="B47" s="264"/>
      <c r="C47" s="264"/>
      <c r="D47" s="265"/>
      <c r="E47" s="77" t="s">
        <v>50</v>
      </c>
      <c r="F47" s="77">
        <v>0.35</v>
      </c>
      <c r="G47" s="77">
        <v>1.0499999999999998</v>
      </c>
      <c r="H47" s="77">
        <v>2.0999999999999996</v>
      </c>
      <c r="I47" s="77">
        <v>12.694973844944164</v>
      </c>
      <c r="J47" s="77">
        <v>7.7227472552856176</v>
      </c>
      <c r="K47" s="77">
        <v>7.0154915869981975</v>
      </c>
      <c r="L47" s="77">
        <v>6.1911117788276542</v>
      </c>
      <c r="M47" s="77">
        <v>6.6670771205459989</v>
      </c>
      <c r="N47" s="77">
        <v>7.1188006390804324</v>
      </c>
      <c r="O47" s="77">
        <v>7.6239950149368996</v>
      </c>
      <c r="P47" s="77">
        <v>8.138313986148253</v>
      </c>
      <c r="Q47" s="77">
        <v>8.4335627827570594</v>
      </c>
      <c r="R47" s="78">
        <f t="shared" si="0"/>
        <v>75.106074009524278</v>
      </c>
    </row>
    <row r="48" spans="1:18" x14ac:dyDescent="0.25">
      <c r="A48" s="264"/>
      <c r="B48" s="264"/>
      <c r="C48" s="264"/>
      <c r="D48" s="265"/>
      <c r="E48" s="77" t="s">
        <v>78</v>
      </c>
      <c r="F48" s="77">
        <v>2.8</v>
      </c>
      <c r="G48" s="77">
        <v>8.3999999999999986</v>
      </c>
      <c r="H48" s="77">
        <v>16.799999999999997</v>
      </c>
      <c r="I48" s="77">
        <v>7.4931983249365466</v>
      </c>
      <c r="J48" s="77">
        <v>5.8924078305394305</v>
      </c>
      <c r="K48" s="77">
        <v>6.1972263975237283</v>
      </c>
      <c r="L48" s="77">
        <v>6.7368505904244431</v>
      </c>
      <c r="M48" s="77">
        <v>6.6688668997741765</v>
      </c>
      <c r="N48" s="77">
        <v>6.7883357736023173</v>
      </c>
      <c r="O48" s="77">
        <v>6.9448584563314517</v>
      </c>
      <c r="P48" s="77">
        <v>7.3574419702465264</v>
      </c>
      <c r="Q48" s="77">
        <v>7.6142608591312282</v>
      </c>
      <c r="R48" s="78">
        <f t="shared" si="0"/>
        <v>89.69344710250985</v>
      </c>
    </row>
    <row r="49" spans="1:18" x14ac:dyDescent="0.25">
      <c r="A49" s="264"/>
      <c r="B49" s="264"/>
      <c r="C49" s="264"/>
      <c r="D49" s="265" t="s">
        <v>76</v>
      </c>
      <c r="E49" s="77" t="s">
        <v>74</v>
      </c>
      <c r="F49" s="77">
        <v>0</v>
      </c>
      <c r="G49" s="77">
        <v>0</v>
      </c>
      <c r="H49" s="77">
        <v>0</v>
      </c>
      <c r="I49" s="77">
        <v>1.3854003934498134</v>
      </c>
      <c r="J49" s="77">
        <v>1.8396191394060157</v>
      </c>
      <c r="K49" s="77">
        <v>2.8164580862132018</v>
      </c>
      <c r="L49" s="77">
        <v>3.8725078516804565</v>
      </c>
      <c r="M49" s="77">
        <v>4.1550493032952156</v>
      </c>
      <c r="N49" s="77">
        <v>4.4915074082169468</v>
      </c>
      <c r="O49" s="77">
        <v>4.9000406949467017</v>
      </c>
      <c r="P49" s="77">
        <v>5.4197220484674418</v>
      </c>
      <c r="Q49" s="77">
        <v>5.7356934824517776</v>
      </c>
      <c r="R49" s="78">
        <f t="shared" si="0"/>
        <v>34.615998408127574</v>
      </c>
    </row>
    <row r="50" spans="1:18" x14ac:dyDescent="0.25">
      <c r="A50" s="264"/>
      <c r="B50" s="264"/>
      <c r="C50" s="264"/>
      <c r="D50" s="265"/>
      <c r="E50" s="77" t="s">
        <v>50</v>
      </c>
      <c r="F50" s="77">
        <v>0</v>
      </c>
      <c r="G50" s="77">
        <v>0</v>
      </c>
      <c r="H50" s="77">
        <v>0</v>
      </c>
      <c r="I50" s="77">
        <v>1.3854003934498134</v>
      </c>
      <c r="J50" s="77">
        <v>1.8396191394060155</v>
      </c>
      <c r="K50" s="77">
        <v>2.8164580862132014</v>
      </c>
      <c r="L50" s="77">
        <v>3.8725078516804561</v>
      </c>
      <c r="M50" s="77">
        <v>4.1550493032952165</v>
      </c>
      <c r="N50" s="77">
        <v>4.4915074082169459</v>
      </c>
      <c r="O50" s="77">
        <v>4.9000406949467017</v>
      </c>
      <c r="P50" s="77">
        <v>5.4197220484674418</v>
      </c>
      <c r="Q50" s="77">
        <v>5.7356934824517776</v>
      </c>
      <c r="R50" s="78">
        <f t="shared" si="0"/>
        <v>34.615998408127574</v>
      </c>
    </row>
    <row r="51" spans="1:18" x14ac:dyDescent="0.25">
      <c r="A51" s="264"/>
      <c r="B51" s="264"/>
      <c r="C51" s="264"/>
      <c r="D51" s="265"/>
      <c r="E51" s="77" t="s">
        <v>78</v>
      </c>
      <c r="F51" s="77">
        <v>0</v>
      </c>
      <c r="G51" s="77">
        <v>0</v>
      </c>
      <c r="H51" s="77">
        <v>0</v>
      </c>
      <c r="I51" s="77">
        <v>1.9256999999999997</v>
      </c>
      <c r="J51" s="77">
        <v>4.659282791136782</v>
      </c>
      <c r="K51" s="77">
        <v>4.9545829680343196</v>
      </c>
      <c r="L51" s="77">
        <v>5.2691982446168453</v>
      </c>
      <c r="M51" s="77">
        <v>5.6335802057217865</v>
      </c>
      <c r="N51" s="77">
        <v>6.0548510504818278</v>
      </c>
      <c r="O51" s="77">
        <v>6.5542278959095661</v>
      </c>
      <c r="P51" s="77">
        <v>7.2500672996397402</v>
      </c>
      <c r="Q51" s="77">
        <v>7.7703392756758332</v>
      </c>
      <c r="R51" s="78">
        <f t="shared" si="0"/>
        <v>50.071829731216702</v>
      </c>
    </row>
    <row r="52" spans="1:18" x14ac:dyDescent="0.25">
      <c r="A52" s="264"/>
      <c r="B52" s="264"/>
      <c r="C52" s="264"/>
      <c r="D52" s="74" t="s">
        <v>93</v>
      </c>
      <c r="E52" s="72" t="s">
        <v>78</v>
      </c>
      <c r="F52" s="72">
        <v>1.2</v>
      </c>
      <c r="G52" s="72">
        <v>3.5999999999999992</v>
      </c>
      <c r="H52" s="72">
        <v>7.1999999999999984</v>
      </c>
      <c r="I52" s="72">
        <v>4.0366707106870905</v>
      </c>
      <c r="J52" s="72">
        <v>4.522153123575519</v>
      </c>
      <c r="K52" s="72">
        <v>4.7793468709534492</v>
      </c>
      <c r="L52" s="72">
        <v>5.1454495007319805</v>
      </c>
      <c r="M52" s="72">
        <v>5.2724773309268418</v>
      </c>
      <c r="N52" s="72">
        <v>5.5042229246074914</v>
      </c>
      <c r="O52" s="72">
        <v>5.785322722389008</v>
      </c>
      <c r="P52" s="72">
        <v>6.2603611156655425</v>
      </c>
      <c r="Q52" s="72">
        <v>6.5934000577744563</v>
      </c>
      <c r="R52" s="73">
        <f t="shared" si="0"/>
        <v>59.899404357311383</v>
      </c>
    </row>
    <row r="53" spans="1:18" x14ac:dyDescent="0.25">
      <c r="A53" s="264"/>
      <c r="B53" s="264" t="s">
        <v>13</v>
      </c>
      <c r="C53" s="264" t="s">
        <v>87</v>
      </c>
      <c r="D53" s="265" t="s">
        <v>72</v>
      </c>
      <c r="E53" s="77" t="s">
        <v>74</v>
      </c>
      <c r="F53" s="77">
        <v>0.5</v>
      </c>
      <c r="G53" s="77">
        <v>1.5</v>
      </c>
      <c r="H53" s="77">
        <v>3</v>
      </c>
      <c r="I53" s="77">
        <v>15.36950198505151</v>
      </c>
      <c r="J53" s="77">
        <v>10.547842353274124</v>
      </c>
      <c r="K53" s="77">
        <v>10.957432366318303</v>
      </c>
      <c r="L53" s="77">
        <v>11.524127643334056</v>
      </c>
      <c r="M53" s="77">
        <v>14.844791141883201</v>
      </c>
      <c r="N53" s="77">
        <v>16.19522109375114</v>
      </c>
      <c r="O53" s="77">
        <v>17.640438558944354</v>
      </c>
      <c r="P53" s="77">
        <v>19.170523712268942</v>
      </c>
      <c r="Q53" s="77">
        <v>19.871076772639523</v>
      </c>
      <c r="R53" s="78">
        <f t="shared" si="0"/>
        <v>141.12095562746515</v>
      </c>
    </row>
    <row r="54" spans="1:18" x14ac:dyDescent="0.25">
      <c r="A54" s="264"/>
      <c r="B54" s="264"/>
      <c r="C54" s="264"/>
      <c r="D54" s="265"/>
      <c r="E54" s="77" t="s">
        <v>50</v>
      </c>
      <c r="F54" s="77">
        <v>0.5</v>
      </c>
      <c r="G54" s="77">
        <v>1.5</v>
      </c>
      <c r="H54" s="77">
        <v>3</v>
      </c>
      <c r="I54" s="77">
        <v>15.36950198505151</v>
      </c>
      <c r="J54" s="77">
        <v>10.547842353274124</v>
      </c>
      <c r="K54" s="77">
        <v>10.957432366318301</v>
      </c>
      <c r="L54" s="77">
        <v>11.524127643334056</v>
      </c>
      <c r="M54" s="77">
        <v>14.844791141883199</v>
      </c>
      <c r="N54" s="77">
        <v>16.19522109375114</v>
      </c>
      <c r="O54" s="77">
        <v>17.640438558944357</v>
      </c>
      <c r="P54" s="77">
        <v>19.170523712268942</v>
      </c>
      <c r="Q54" s="77">
        <v>19.871076772639526</v>
      </c>
      <c r="R54" s="78">
        <f t="shared" si="0"/>
        <v>141.12095562746515</v>
      </c>
    </row>
    <row r="55" spans="1:18" x14ac:dyDescent="0.25">
      <c r="A55" s="264"/>
      <c r="B55" s="264"/>
      <c r="C55" s="264"/>
      <c r="D55" s="265"/>
      <c r="E55" s="77" t="s">
        <v>78</v>
      </c>
      <c r="F55" s="77">
        <v>4</v>
      </c>
      <c r="G55" s="77">
        <v>12</v>
      </c>
      <c r="H55" s="77">
        <v>24</v>
      </c>
      <c r="I55" s="77">
        <v>8.3535906100638755</v>
      </c>
      <c r="J55" s="77">
        <v>6.9181161967999278</v>
      </c>
      <c r="K55" s="77">
        <v>7.6960006368298579</v>
      </c>
      <c r="L55" s="77">
        <v>8.9065217818462656</v>
      </c>
      <c r="M55" s="77">
        <v>9.4911693382628037</v>
      </c>
      <c r="N55" s="77">
        <v>10.53796026795051</v>
      </c>
      <c r="O55" s="77">
        <v>12.006661487221148</v>
      </c>
      <c r="P55" s="77">
        <v>14.751949159922843</v>
      </c>
      <c r="Q55" s="77">
        <v>15.484582049559132</v>
      </c>
      <c r="R55" s="78">
        <f t="shared" si="0"/>
        <v>134.14655152845637</v>
      </c>
    </row>
    <row r="56" spans="1:18" x14ac:dyDescent="0.25">
      <c r="A56" s="264"/>
      <c r="B56" s="264"/>
      <c r="C56" s="264"/>
      <c r="D56" s="265" t="s">
        <v>76</v>
      </c>
      <c r="E56" s="77" t="s">
        <v>74</v>
      </c>
      <c r="F56" s="77">
        <v>0</v>
      </c>
      <c r="G56" s="77">
        <v>0</v>
      </c>
      <c r="H56" s="77">
        <v>0</v>
      </c>
      <c r="I56" s="77">
        <v>1.7952065135550772</v>
      </c>
      <c r="J56" s="77">
        <v>2.9556109432966933</v>
      </c>
      <c r="K56" s="77">
        <v>6.0526018337661114</v>
      </c>
      <c r="L56" s="77">
        <v>13.297887892274614</v>
      </c>
      <c r="M56" s="77">
        <v>52.904270588235292</v>
      </c>
      <c r="N56" s="77">
        <v>56.754270588235286</v>
      </c>
      <c r="O56" s="77">
        <v>60.604270588235288</v>
      </c>
      <c r="P56" s="77">
        <v>60.604270588235288</v>
      </c>
      <c r="Q56" s="77">
        <v>60.604270588235288</v>
      </c>
      <c r="R56" s="78">
        <f t="shared" si="0"/>
        <v>315.57266012406893</v>
      </c>
    </row>
    <row r="57" spans="1:18" x14ac:dyDescent="0.25">
      <c r="A57" s="264"/>
      <c r="B57" s="264"/>
      <c r="C57" s="264"/>
      <c r="D57" s="265"/>
      <c r="E57" s="77" t="s">
        <v>50</v>
      </c>
      <c r="F57" s="77">
        <v>0</v>
      </c>
      <c r="G57" s="77">
        <v>0</v>
      </c>
      <c r="H57" s="77">
        <v>0</v>
      </c>
      <c r="I57" s="77">
        <v>4.0746588235294112</v>
      </c>
      <c r="J57" s="77">
        <v>12.518141176470591</v>
      </c>
      <c r="K57" s="77">
        <v>25.330447058823534</v>
      </c>
      <c r="L57" s="77">
        <v>42.861576470588233</v>
      </c>
      <c r="M57" s="77">
        <v>52.904270588235292</v>
      </c>
      <c r="N57" s="77">
        <v>56.754270588235286</v>
      </c>
      <c r="O57" s="77">
        <v>60.604270588235288</v>
      </c>
      <c r="P57" s="77">
        <v>60.604270588235288</v>
      </c>
      <c r="Q57" s="77">
        <v>60.604270588235288</v>
      </c>
      <c r="R57" s="78">
        <f t="shared" si="0"/>
        <v>376.25617647058823</v>
      </c>
    </row>
    <row r="58" spans="1:18" x14ac:dyDescent="0.25">
      <c r="A58" s="264"/>
      <c r="B58" s="264"/>
      <c r="C58" s="264"/>
      <c r="D58" s="265"/>
      <c r="E58" s="77" t="s">
        <v>78</v>
      </c>
      <c r="F58" s="77">
        <v>0</v>
      </c>
      <c r="G58" s="77">
        <v>0</v>
      </c>
      <c r="H58" s="77">
        <v>0</v>
      </c>
      <c r="I58" s="77">
        <v>2.7509999999999999</v>
      </c>
      <c r="J58" s="77">
        <v>7.6020000000000003</v>
      </c>
      <c r="K58" s="77">
        <v>11.778237822547151</v>
      </c>
      <c r="L58" s="77">
        <v>16.597746663699358</v>
      </c>
      <c r="M58" s="77">
        <v>25.577999999999999</v>
      </c>
      <c r="N58" s="77">
        <v>25.577999999999999</v>
      </c>
      <c r="O58" s="77">
        <v>25.577999999999999</v>
      </c>
      <c r="P58" s="77">
        <v>25.577999999999999</v>
      </c>
      <c r="Q58" s="77">
        <v>25.577999999999999</v>
      </c>
      <c r="R58" s="78">
        <f t="shared" si="0"/>
        <v>166.61898448624652</v>
      </c>
    </row>
    <row r="59" spans="1:18" ht="15.75" thickBot="1" x14ac:dyDescent="0.3">
      <c r="A59" s="266"/>
      <c r="B59" s="266"/>
      <c r="C59" s="266"/>
      <c r="D59" s="75" t="s">
        <v>93</v>
      </c>
      <c r="E59" s="64" t="s">
        <v>78</v>
      </c>
      <c r="F59" s="64">
        <v>1.7142857142857142</v>
      </c>
      <c r="G59" s="64">
        <v>5.1428571428571423</v>
      </c>
      <c r="H59" s="64">
        <v>10.285714285714285</v>
      </c>
      <c r="I59" s="64">
        <v>4.7591102614559464</v>
      </c>
      <c r="J59" s="64">
        <v>6.2229069414856841</v>
      </c>
      <c r="K59" s="64">
        <v>8.3461021968758615</v>
      </c>
      <c r="L59" s="64">
        <v>10.930400762376696</v>
      </c>
      <c r="M59" s="64">
        <v>15.029644002112629</v>
      </c>
      <c r="N59" s="64">
        <v>15.478268686264505</v>
      </c>
      <c r="O59" s="64">
        <v>16.107712065951922</v>
      </c>
      <c r="P59" s="64">
        <v>17.284263925681216</v>
      </c>
      <c r="Q59" s="64">
        <v>17.598249449811057</v>
      </c>
      <c r="R59" s="65">
        <f t="shared" si="0"/>
        <v>128.89951543487265</v>
      </c>
    </row>
  </sheetData>
  <mergeCells count="37">
    <mergeCell ref="F2:R2"/>
    <mergeCell ref="A18:A31"/>
    <mergeCell ref="D4:D6"/>
    <mergeCell ref="D7:D9"/>
    <mergeCell ref="D11:D13"/>
    <mergeCell ref="D14:D16"/>
    <mergeCell ref="B4:B10"/>
    <mergeCell ref="B11:B17"/>
    <mergeCell ref="A4:A17"/>
    <mergeCell ref="C4:C10"/>
    <mergeCell ref="C11:C17"/>
    <mergeCell ref="D18:D20"/>
    <mergeCell ref="D21:D23"/>
    <mergeCell ref="D25:D27"/>
    <mergeCell ref="D28:D30"/>
    <mergeCell ref="B18:B24"/>
    <mergeCell ref="A46:A59"/>
    <mergeCell ref="D32:D34"/>
    <mergeCell ref="D35:D37"/>
    <mergeCell ref="D39:D41"/>
    <mergeCell ref="D42:D44"/>
    <mergeCell ref="B32:B38"/>
    <mergeCell ref="C32:C38"/>
    <mergeCell ref="B39:B45"/>
    <mergeCell ref="C39:C45"/>
    <mergeCell ref="A32:A45"/>
    <mergeCell ref="D46:D48"/>
    <mergeCell ref="D49:D51"/>
    <mergeCell ref="D53:D55"/>
    <mergeCell ref="D56:D58"/>
    <mergeCell ref="B46:B52"/>
    <mergeCell ref="C46:C52"/>
    <mergeCell ref="B53:B59"/>
    <mergeCell ref="C53:C59"/>
    <mergeCell ref="C18:C24"/>
    <mergeCell ref="B25:B31"/>
    <mergeCell ref="C25:C3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41EF5-7FD6-4CC1-9D62-9C8D54126040}">
  <dimension ref="A1:R47"/>
  <sheetViews>
    <sheetView zoomScaleNormal="100" workbookViewId="0">
      <pane ySplit="3" topLeftCell="A4" activePane="bottomLeft" state="frozen"/>
      <selection pane="bottomLeft" activeCell="A4" sqref="A4:A21"/>
    </sheetView>
  </sheetViews>
  <sheetFormatPr defaultRowHeight="15" x14ac:dyDescent="0.25"/>
  <cols>
    <col min="1" max="1" width="22.28515625" customWidth="1"/>
    <col min="2" max="2" width="17.28515625" style="44" customWidth="1"/>
    <col min="3" max="3" width="19" bestFit="1" customWidth="1"/>
    <col min="4" max="4" width="19.5703125" customWidth="1"/>
    <col min="5" max="5" width="11.85546875" bestFit="1" customWidth="1"/>
    <col min="6" max="6" width="19.140625" bestFit="1" customWidth="1"/>
    <col min="7" max="18" width="12" bestFit="1" customWidth="1"/>
  </cols>
  <sheetData>
    <row r="1" spans="1:18" ht="15.75" thickBot="1" x14ac:dyDescent="0.3">
      <c r="A1" s="66" t="s">
        <v>159</v>
      </c>
      <c r="B1" s="69" t="s">
        <v>161</v>
      </c>
    </row>
    <row r="2" spans="1:18" x14ac:dyDescent="0.25">
      <c r="A2" s="56"/>
      <c r="B2" s="52"/>
      <c r="C2" s="41"/>
      <c r="D2" s="41"/>
      <c r="E2" s="41"/>
      <c r="F2" s="41"/>
      <c r="G2" s="269" t="s">
        <v>103</v>
      </c>
      <c r="H2" s="269"/>
      <c r="I2" s="269"/>
      <c r="J2" s="269"/>
      <c r="K2" s="269"/>
      <c r="L2" s="269"/>
      <c r="M2" s="269"/>
      <c r="N2" s="269"/>
      <c r="O2" s="269"/>
      <c r="P2" s="269"/>
      <c r="Q2" s="269"/>
      <c r="R2" s="269"/>
    </row>
    <row r="3" spans="1:18" ht="34.5" customHeight="1" thickBot="1" x14ac:dyDescent="0.3">
      <c r="A3" s="53" t="s">
        <v>85</v>
      </c>
      <c r="B3" s="53" t="s">
        <v>71</v>
      </c>
      <c r="C3" s="53" t="s">
        <v>89</v>
      </c>
      <c r="D3" s="54" t="s">
        <v>101</v>
      </c>
      <c r="E3" s="55" t="s">
        <v>70</v>
      </c>
      <c r="F3" s="55" t="s">
        <v>69</v>
      </c>
      <c r="G3" s="53">
        <v>2019</v>
      </c>
      <c r="H3" s="53">
        <v>2020</v>
      </c>
      <c r="I3" s="53">
        <v>2021</v>
      </c>
      <c r="J3" s="53">
        <v>2022</v>
      </c>
      <c r="K3" s="53">
        <v>2023</v>
      </c>
      <c r="L3" s="53">
        <v>2024</v>
      </c>
      <c r="M3" s="53">
        <v>2025</v>
      </c>
      <c r="N3" s="53">
        <v>2026</v>
      </c>
      <c r="O3" s="53">
        <v>2027</v>
      </c>
      <c r="P3" s="53">
        <v>2028</v>
      </c>
      <c r="Q3" s="53">
        <v>2029</v>
      </c>
      <c r="R3" s="53">
        <v>2030</v>
      </c>
    </row>
    <row r="4" spans="1:18" ht="15" customHeight="1" x14ac:dyDescent="0.25">
      <c r="A4" s="263" t="s">
        <v>99</v>
      </c>
      <c r="B4" s="263" t="s">
        <v>12</v>
      </c>
      <c r="C4" s="263" t="s">
        <v>218</v>
      </c>
      <c r="D4" s="268" t="s">
        <v>72</v>
      </c>
      <c r="E4" s="6" t="s">
        <v>74</v>
      </c>
      <c r="F4" s="6" t="s">
        <v>73</v>
      </c>
      <c r="G4" s="26">
        <v>21842.073073812804</v>
      </c>
      <c r="H4" s="26">
        <v>21842.073073812804</v>
      </c>
      <c r="I4" s="26">
        <v>21842.073073812804</v>
      </c>
      <c r="J4" s="26">
        <v>21842.073073812804</v>
      </c>
      <c r="K4" s="26">
        <v>21842.073073812804</v>
      </c>
      <c r="L4" s="26">
        <v>21842.073073812804</v>
      </c>
      <c r="M4" s="26">
        <v>21842.073073812804</v>
      </c>
      <c r="N4" s="26">
        <v>21842.073073812804</v>
      </c>
      <c r="O4" s="26">
        <v>21842.073073812804</v>
      </c>
      <c r="P4" s="26">
        <v>21842.073073812804</v>
      </c>
      <c r="Q4" s="26">
        <v>21842.073073812804</v>
      </c>
      <c r="R4" s="26">
        <v>21842.073073812804</v>
      </c>
    </row>
    <row r="5" spans="1:18" x14ac:dyDescent="0.25">
      <c r="A5" s="264"/>
      <c r="B5" s="264"/>
      <c r="C5" s="264"/>
      <c r="D5" s="265"/>
      <c r="E5" s="6" t="s">
        <v>50</v>
      </c>
      <c r="F5" s="6" t="s">
        <v>73</v>
      </c>
      <c r="G5" s="26">
        <v>12079.445305463156</v>
      </c>
      <c r="H5" s="26">
        <v>12079.445305463156</v>
      </c>
      <c r="I5" s="26">
        <v>12079.445305463156</v>
      </c>
      <c r="J5" s="26">
        <v>12079.445305463156</v>
      </c>
      <c r="K5" s="26">
        <v>12079.445305463156</v>
      </c>
      <c r="L5" s="26">
        <v>12079.445305463156</v>
      </c>
      <c r="M5" s="26">
        <v>12079.445305463156</v>
      </c>
      <c r="N5" s="26">
        <v>12079.445305463156</v>
      </c>
      <c r="O5" s="26">
        <v>12079.445305463156</v>
      </c>
      <c r="P5" s="26">
        <v>12079.445305463156</v>
      </c>
      <c r="Q5" s="26">
        <v>12079.445305463156</v>
      </c>
      <c r="R5" s="26">
        <v>12079.445305463156</v>
      </c>
    </row>
    <row r="6" spans="1:18" x14ac:dyDescent="0.25">
      <c r="A6" s="264"/>
      <c r="B6" s="264"/>
      <c r="C6" s="264"/>
      <c r="D6" s="265"/>
      <c r="E6" s="2" t="s">
        <v>78</v>
      </c>
      <c r="F6" s="2" t="s">
        <v>73</v>
      </c>
      <c r="G6" s="58">
        <v>9389.8871189756246</v>
      </c>
      <c r="H6" s="58">
        <v>9389.8871189756246</v>
      </c>
      <c r="I6" s="58">
        <v>9389.8871189756246</v>
      </c>
      <c r="J6" s="58">
        <v>9389.8871189756246</v>
      </c>
      <c r="K6" s="58">
        <v>9389.8871189756246</v>
      </c>
      <c r="L6" s="58">
        <v>9389.8871189756246</v>
      </c>
      <c r="M6" s="58">
        <v>9389.8871189756246</v>
      </c>
      <c r="N6" s="58">
        <v>9389.8871189756246</v>
      </c>
      <c r="O6" s="58">
        <v>9389.8871189756246</v>
      </c>
      <c r="P6" s="58">
        <v>9389.8871189756246</v>
      </c>
      <c r="Q6" s="58">
        <v>9389.8871189756246</v>
      </c>
      <c r="R6" s="58">
        <v>9389.8871189756246</v>
      </c>
    </row>
    <row r="7" spans="1:18" x14ac:dyDescent="0.25">
      <c r="A7" s="264"/>
      <c r="B7" s="264"/>
      <c r="C7" s="264"/>
      <c r="D7" s="265"/>
      <c r="E7" s="2" t="s">
        <v>78</v>
      </c>
      <c r="F7" s="2" t="s">
        <v>79</v>
      </c>
      <c r="G7" s="58">
        <v>9324</v>
      </c>
      <c r="H7" s="58">
        <v>9324</v>
      </c>
      <c r="I7" s="58">
        <v>9324</v>
      </c>
      <c r="J7" s="58">
        <v>9324</v>
      </c>
      <c r="K7" s="58">
        <v>9324</v>
      </c>
      <c r="L7" s="58">
        <v>9324</v>
      </c>
      <c r="M7" s="58">
        <v>9324</v>
      </c>
      <c r="N7" s="58">
        <v>9324</v>
      </c>
      <c r="O7" s="58">
        <v>9324</v>
      </c>
      <c r="P7" s="58">
        <v>9324</v>
      </c>
      <c r="Q7" s="58">
        <v>9324</v>
      </c>
      <c r="R7" s="58">
        <v>9324</v>
      </c>
    </row>
    <row r="8" spans="1:18" x14ac:dyDescent="0.25">
      <c r="A8" s="264"/>
      <c r="B8" s="264"/>
      <c r="C8" s="264"/>
      <c r="D8" s="265" t="s">
        <v>76</v>
      </c>
      <c r="E8" s="6" t="s">
        <v>74</v>
      </c>
      <c r="F8" s="6" t="s">
        <v>77</v>
      </c>
      <c r="G8" s="26">
        <v>23921.614707654175</v>
      </c>
      <c r="H8" s="26">
        <v>23921.614707654175</v>
      </c>
      <c r="I8" s="26">
        <v>23921.614707654175</v>
      </c>
      <c r="J8" s="26">
        <v>23921.614707654175</v>
      </c>
      <c r="K8" s="26">
        <v>23921.614707654175</v>
      </c>
      <c r="L8" s="26">
        <v>23921.614707654175</v>
      </c>
      <c r="M8" s="26">
        <v>23921.614707654175</v>
      </c>
      <c r="N8" s="26">
        <v>23921.614707654175</v>
      </c>
      <c r="O8" s="26">
        <v>23921.614707654175</v>
      </c>
      <c r="P8" s="26">
        <v>23921.614707654175</v>
      </c>
      <c r="Q8" s="26">
        <v>23921.614707654175</v>
      </c>
      <c r="R8" s="26">
        <v>23921.614707654175</v>
      </c>
    </row>
    <row r="9" spans="1:18" x14ac:dyDescent="0.25">
      <c r="A9" s="264"/>
      <c r="B9" s="264"/>
      <c r="C9" s="264"/>
      <c r="D9" s="265"/>
      <c r="E9" s="6" t="s">
        <v>50</v>
      </c>
      <c r="F9" s="6" t="s">
        <v>77</v>
      </c>
      <c r="G9" s="26">
        <v>15126.674373444233</v>
      </c>
      <c r="H9" s="26">
        <v>15126.674373444233</v>
      </c>
      <c r="I9" s="26">
        <v>15126.674373444233</v>
      </c>
      <c r="J9" s="26">
        <v>15126.674373444233</v>
      </c>
      <c r="K9" s="26">
        <v>15126.674373444233</v>
      </c>
      <c r="L9" s="26">
        <v>15126.674373444233</v>
      </c>
      <c r="M9" s="26">
        <v>15126.674373444233</v>
      </c>
      <c r="N9" s="26">
        <v>15126.674373444233</v>
      </c>
      <c r="O9" s="26">
        <v>15126.674373444233</v>
      </c>
      <c r="P9" s="26">
        <v>15126.674373444233</v>
      </c>
      <c r="Q9" s="26">
        <v>15126.674373444233</v>
      </c>
      <c r="R9" s="26">
        <v>15126.674373444233</v>
      </c>
    </row>
    <row r="10" spans="1:18" x14ac:dyDescent="0.25">
      <c r="A10" s="264"/>
      <c r="B10" s="264"/>
      <c r="C10" s="264"/>
      <c r="D10" s="265"/>
      <c r="E10" s="2" t="s">
        <v>78</v>
      </c>
      <c r="F10" s="2" t="s">
        <v>77</v>
      </c>
      <c r="G10" s="58">
        <v>12430.592994590566</v>
      </c>
      <c r="H10" s="58">
        <v>12430.592994590566</v>
      </c>
      <c r="I10" s="58">
        <v>12430.592994590566</v>
      </c>
      <c r="J10" s="58">
        <v>12430.592994590566</v>
      </c>
      <c r="K10" s="58">
        <v>12430.592994590566</v>
      </c>
      <c r="L10" s="58">
        <v>12430.592994590566</v>
      </c>
      <c r="M10" s="58">
        <v>12430.592994590566</v>
      </c>
      <c r="N10" s="58">
        <v>12430.592994590566</v>
      </c>
      <c r="O10" s="58">
        <v>12430.592994590566</v>
      </c>
      <c r="P10" s="58">
        <v>12430.592994590566</v>
      </c>
      <c r="Q10" s="58">
        <v>12430.592994590566</v>
      </c>
      <c r="R10" s="58">
        <v>12430.592994590566</v>
      </c>
    </row>
    <row r="11" spans="1:18" x14ac:dyDescent="0.25">
      <c r="A11" s="264"/>
      <c r="B11" s="264"/>
      <c r="C11" s="264"/>
      <c r="D11" s="265"/>
      <c r="E11" s="2" t="s">
        <v>78</v>
      </c>
      <c r="F11" s="2" t="s">
        <v>79</v>
      </c>
      <c r="G11" s="58">
        <v>11856</v>
      </c>
      <c r="H11" s="58">
        <v>11856</v>
      </c>
      <c r="I11" s="58">
        <v>11856</v>
      </c>
      <c r="J11" s="58">
        <v>11856</v>
      </c>
      <c r="K11" s="58">
        <v>11856</v>
      </c>
      <c r="L11" s="58">
        <v>11856</v>
      </c>
      <c r="M11" s="58">
        <v>11856</v>
      </c>
      <c r="N11" s="58">
        <v>11856</v>
      </c>
      <c r="O11" s="58">
        <v>11856</v>
      </c>
      <c r="P11" s="58">
        <v>11856</v>
      </c>
      <c r="Q11" s="58">
        <v>11856</v>
      </c>
      <c r="R11" s="58">
        <v>11856</v>
      </c>
    </row>
    <row r="12" spans="1:18" x14ac:dyDescent="0.25">
      <c r="A12" s="264"/>
      <c r="B12" s="264"/>
      <c r="C12" s="264"/>
      <c r="D12" s="50" t="s">
        <v>93</v>
      </c>
      <c r="E12" s="57" t="s">
        <v>78</v>
      </c>
      <c r="F12" s="57" t="s">
        <v>98</v>
      </c>
      <c r="G12" s="59">
        <v>5809.9900000000007</v>
      </c>
      <c r="H12" s="59">
        <v>5809.9900000000007</v>
      </c>
      <c r="I12" s="59">
        <v>5809.9900000000007</v>
      </c>
      <c r="J12" s="59">
        <v>5809.9900000000007</v>
      </c>
      <c r="K12" s="59">
        <v>5809.9900000000007</v>
      </c>
      <c r="L12" s="59">
        <v>5809.9900000000007</v>
      </c>
      <c r="M12" s="59">
        <v>5809.9900000000007</v>
      </c>
      <c r="N12" s="59">
        <v>5809.9900000000007</v>
      </c>
      <c r="O12" s="59">
        <v>5809.9900000000007</v>
      </c>
      <c r="P12" s="59">
        <v>5809.9900000000007</v>
      </c>
      <c r="Q12" s="59">
        <v>5809.9900000000007</v>
      </c>
      <c r="R12" s="59">
        <v>5809.9900000000007</v>
      </c>
    </row>
    <row r="13" spans="1:18" ht="15" customHeight="1" x14ac:dyDescent="0.25">
      <c r="A13" s="264"/>
      <c r="B13" s="264" t="s">
        <v>13</v>
      </c>
      <c r="C13" s="264" t="s">
        <v>219</v>
      </c>
      <c r="D13" s="265" t="s">
        <v>72</v>
      </c>
      <c r="E13" s="6" t="s">
        <v>74</v>
      </c>
      <c r="F13" s="6" t="s">
        <v>73</v>
      </c>
      <c r="G13" s="26">
        <v>21842.073073812804</v>
      </c>
      <c r="H13" s="26">
        <v>21267.009721633724</v>
      </c>
      <c r="I13" s="26">
        <v>20691.946369454643</v>
      </c>
      <c r="J13" s="26">
        <v>20116.883017275559</v>
      </c>
      <c r="K13" s="26">
        <v>19541.819665096478</v>
      </c>
      <c r="L13" s="26">
        <v>18966.756312917398</v>
      </c>
      <c r="M13" s="26">
        <v>18391.692960738317</v>
      </c>
      <c r="N13" s="26">
        <v>17816.629608559233</v>
      </c>
      <c r="O13" s="26">
        <v>17241.566256380152</v>
      </c>
      <c r="P13" s="26">
        <v>16666.502904201072</v>
      </c>
      <c r="Q13" s="26">
        <v>16091.43955202199</v>
      </c>
      <c r="R13" s="26">
        <v>15516.376199842909</v>
      </c>
    </row>
    <row r="14" spans="1:18" x14ac:dyDescent="0.25">
      <c r="A14" s="264"/>
      <c r="B14" s="264"/>
      <c r="C14" s="264" t="s">
        <v>75</v>
      </c>
      <c r="D14" s="265"/>
      <c r="E14" s="6" t="s">
        <v>50</v>
      </c>
      <c r="F14" s="6" t="s">
        <v>73</v>
      </c>
      <c r="G14" s="26">
        <v>12079.445305463156</v>
      </c>
      <c r="H14" s="26">
        <v>11756.887986735888</v>
      </c>
      <c r="I14" s="26">
        <v>11434.330668008623</v>
      </c>
      <c r="J14" s="26">
        <v>11111.773349281355</v>
      </c>
      <c r="K14" s="26">
        <v>10789.216030554087</v>
      </c>
      <c r="L14" s="26">
        <v>10466.65871182682</v>
      </c>
      <c r="M14" s="26">
        <v>10144.101393099552</v>
      </c>
      <c r="N14" s="26">
        <v>9821.5440743722866</v>
      </c>
      <c r="O14" s="26">
        <v>9498.9867556450208</v>
      </c>
      <c r="P14" s="26">
        <v>9176.4294369177533</v>
      </c>
      <c r="Q14" s="26">
        <v>8853.8721181904857</v>
      </c>
      <c r="R14" s="26">
        <v>8531.3147994632182</v>
      </c>
    </row>
    <row r="15" spans="1:18" x14ac:dyDescent="0.25">
      <c r="A15" s="264"/>
      <c r="B15" s="264"/>
      <c r="C15" s="264" t="s">
        <v>75</v>
      </c>
      <c r="D15" s="265"/>
      <c r="E15" s="2" t="s">
        <v>78</v>
      </c>
      <c r="F15" s="2" t="s">
        <v>73</v>
      </c>
      <c r="G15" s="58">
        <v>9389.8871189756246</v>
      </c>
      <c r="H15" s="58">
        <v>9258.9887608814315</v>
      </c>
      <c r="I15" s="58">
        <v>9128.0904027872421</v>
      </c>
      <c r="J15" s="58">
        <v>8997.192044693049</v>
      </c>
      <c r="K15" s="58">
        <v>8866.2936865988559</v>
      </c>
      <c r="L15" s="58">
        <v>8735.3953285046664</v>
      </c>
      <c r="M15" s="58">
        <v>8604.4969704104733</v>
      </c>
      <c r="N15" s="58">
        <v>8473.5986123162802</v>
      </c>
      <c r="O15" s="58">
        <v>8342.7002542220907</v>
      </c>
      <c r="P15" s="58">
        <v>8211.8018961278976</v>
      </c>
      <c r="Q15" s="58">
        <v>8080.90353803371</v>
      </c>
      <c r="R15" s="58">
        <v>7950.0051799395233</v>
      </c>
    </row>
    <row r="16" spans="1:18" x14ac:dyDescent="0.25">
      <c r="A16" s="264"/>
      <c r="B16" s="264"/>
      <c r="C16" s="264" t="s">
        <v>75</v>
      </c>
      <c r="D16" s="265"/>
      <c r="E16" s="2" t="s">
        <v>78</v>
      </c>
      <c r="F16" s="2" t="s">
        <v>79</v>
      </c>
      <c r="G16" s="58">
        <v>9324</v>
      </c>
      <c r="H16" s="58">
        <v>9145.9963636363645</v>
      </c>
      <c r="I16" s="58">
        <v>8967.9927272727291</v>
      </c>
      <c r="J16" s="58">
        <v>8789.9890909090936</v>
      </c>
      <c r="K16" s="58">
        <v>8611.9854545454582</v>
      </c>
      <c r="L16" s="58">
        <v>8433.9818181818227</v>
      </c>
      <c r="M16" s="58">
        <v>8255.9781818181873</v>
      </c>
      <c r="N16" s="58">
        <v>8077.9745454545509</v>
      </c>
      <c r="O16" s="58">
        <v>7899.9709090909146</v>
      </c>
      <c r="P16" s="58">
        <v>7721.9672727272782</v>
      </c>
      <c r="Q16" s="58">
        <v>7543.9636363636419</v>
      </c>
      <c r="R16" s="58">
        <v>7365.96</v>
      </c>
    </row>
    <row r="17" spans="1:18" x14ac:dyDescent="0.25">
      <c r="A17" s="264"/>
      <c r="B17" s="264"/>
      <c r="C17" s="264" t="s">
        <v>75</v>
      </c>
      <c r="D17" s="265" t="s">
        <v>76</v>
      </c>
      <c r="E17" s="6" t="s">
        <v>74</v>
      </c>
      <c r="F17" s="6" t="s">
        <v>77</v>
      </c>
      <c r="G17" s="26">
        <v>23921.614707654175</v>
      </c>
      <c r="H17" s="26">
        <v>23473.274312594902</v>
      </c>
      <c r="I17" s="26">
        <v>23024.933917535625</v>
      </c>
      <c r="J17" s="26">
        <v>22576.593522476353</v>
      </c>
      <c r="K17" s="26">
        <v>22128.25312741708</v>
      </c>
      <c r="L17" s="26">
        <v>21679.9127323578</v>
      </c>
      <c r="M17" s="26">
        <v>21231.572337298527</v>
      </c>
      <c r="N17" s="26">
        <v>20783.231942239254</v>
      </c>
      <c r="O17" s="26">
        <v>20334.891547179977</v>
      </c>
      <c r="P17" s="26">
        <v>19886.551152120705</v>
      </c>
      <c r="Q17" s="26">
        <v>19438.210757061432</v>
      </c>
      <c r="R17" s="26">
        <v>18989.870362002155</v>
      </c>
    </row>
    <row r="18" spans="1:18" x14ac:dyDescent="0.25">
      <c r="A18" s="264"/>
      <c r="B18" s="264"/>
      <c r="C18" s="264" t="s">
        <v>75</v>
      </c>
      <c r="D18" s="265"/>
      <c r="E18" s="6" t="s">
        <v>50</v>
      </c>
      <c r="F18" s="6" t="s">
        <v>77</v>
      </c>
      <c r="G18" s="26">
        <v>15126.674373444233</v>
      </c>
      <c r="H18" s="26">
        <v>14759.214890560355</v>
      </c>
      <c r="I18" s="26">
        <v>14391.755407676479</v>
      </c>
      <c r="J18" s="26">
        <v>14024.295924792601</v>
      </c>
      <c r="K18" s="26">
        <v>13656.836441908725</v>
      </c>
      <c r="L18" s="26">
        <v>13289.376959024847</v>
      </c>
      <c r="M18" s="26">
        <v>12921.91747614097</v>
      </c>
      <c r="N18" s="26">
        <v>12554.457993257092</v>
      </c>
      <c r="O18" s="26">
        <v>12186.998510373216</v>
      </c>
      <c r="P18" s="26">
        <v>11819.539027489338</v>
      </c>
      <c r="Q18" s="26">
        <v>11452.079544605462</v>
      </c>
      <c r="R18" s="26">
        <v>11084.620061721584</v>
      </c>
    </row>
    <row r="19" spans="1:18" x14ac:dyDescent="0.25">
      <c r="A19" s="264"/>
      <c r="B19" s="264"/>
      <c r="C19" s="264" t="s">
        <v>75</v>
      </c>
      <c r="D19" s="265"/>
      <c r="E19" s="2" t="s">
        <v>78</v>
      </c>
      <c r="F19" s="2" t="s">
        <v>77</v>
      </c>
      <c r="G19" s="58">
        <v>12430.592994590566</v>
      </c>
      <c r="H19" s="58">
        <v>12255.466187396521</v>
      </c>
      <c r="I19" s="58">
        <v>12080.339380202477</v>
      </c>
      <c r="J19" s="58">
        <v>11905.212573008432</v>
      </c>
      <c r="K19" s="58">
        <v>11730.085765814387</v>
      </c>
      <c r="L19" s="58">
        <v>11554.958958620342</v>
      </c>
      <c r="M19" s="58">
        <v>11379.832151426297</v>
      </c>
      <c r="N19" s="58">
        <v>11204.705344232252</v>
      </c>
      <c r="O19" s="58">
        <v>11029.578537038207</v>
      </c>
      <c r="P19" s="58">
        <v>10854.451729844162</v>
      </c>
      <c r="Q19" s="58">
        <v>10679.324922650118</v>
      </c>
      <c r="R19" s="58">
        <v>10504.198115456076</v>
      </c>
    </row>
    <row r="20" spans="1:18" x14ac:dyDescent="0.25">
      <c r="A20" s="264"/>
      <c r="B20" s="264"/>
      <c r="C20" s="264" t="s">
        <v>75</v>
      </c>
      <c r="D20" s="265"/>
      <c r="E20" s="2" t="s">
        <v>78</v>
      </c>
      <c r="F20" s="2" t="s">
        <v>79</v>
      </c>
      <c r="G20" s="58">
        <v>11856</v>
      </c>
      <c r="H20" s="58">
        <v>11629.658181818182</v>
      </c>
      <c r="I20" s="58">
        <v>11403.316363636364</v>
      </c>
      <c r="J20" s="58">
        <v>11176.974545454546</v>
      </c>
      <c r="K20" s="58">
        <v>10950.632727272729</v>
      </c>
      <c r="L20" s="58">
        <v>10724.290909090911</v>
      </c>
      <c r="M20" s="58">
        <v>10497.949090909093</v>
      </c>
      <c r="N20" s="58">
        <v>10271.607272727275</v>
      </c>
      <c r="O20" s="58">
        <v>10045.265454545457</v>
      </c>
      <c r="P20" s="58">
        <v>9818.9236363636392</v>
      </c>
      <c r="Q20" s="58">
        <v>9592.5818181818213</v>
      </c>
      <c r="R20" s="58">
        <v>9366.24</v>
      </c>
    </row>
    <row r="21" spans="1:18" x14ac:dyDescent="0.25">
      <c r="A21" s="264"/>
      <c r="B21" s="264"/>
      <c r="C21" s="264"/>
      <c r="D21" s="50" t="s">
        <v>93</v>
      </c>
      <c r="E21" s="57" t="s">
        <v>78</v>
      </c>
      <c r="F21" s="57" t="s">
        <v>102</v>
      </c>
      <c r="G21" s="59">
        <v>5809.9900000000007</v>
      </c>
      <c r="H21" s="59">
        <v>5757.17190909091</v>
      </c>
      <c r="I21" s="59">
        <v>5704.3538181818185</v>
      </c>
      <c r="J21" s="59">
        <v>5651.5357272727279</v>
      </c>
      <c r="K21" s="59">
        <v>5598.7176363636372</v>
      </c>
      <c r="L21" s="59">
        <v>5545.8995454545466</v>
      </c>
      <c r="M21" s="59">
        <v>5493.081454545455</v>
      </c>
      <c r="N21" s="59">
        <v>5440.2633636363644</v>
      </c>
      <c r="O21" s="59">
        <v>5387.4452727272728</v>
      </c>
      <c r="P21" s="59">
        <v>5334.6271818181822</v>
      </c>
      <c r="Q21" s="59">
        <v>5281.8090909090915</v>
      </c>
      <c r="R21" s="59">
        <v>5228.9910000000009</v>
      </c>
    </row>
    <row r="22" spans="1:18" ht="15" customHeight="1" x14ac:dyDescent="0.25">
      <c r="A22" s="264" t="s">
        <v>100</v>
      </c>
      <c r="B22" s="264" t="s">
        <v>12</v>
      </c>
      <c r="C22" s="264" t="s">
        <v>218</v>
      </c>
      <c r="D22" s="265" t="s">
        <v>72</v>
      </c>
      <c r="E22" s="42" t="s">
        <v>74</v>
      </c>
      <c r="F22" s="42" t="s">
        <v>73</v>
      </c>
      <c r="G22" s="60">
        <v>16747.194486482422</v>
      </c>
      <c r="H22" s="60">
        <v>16747.194486482422</v>
      </c>
      <c r="I22" s="60">
        <v>16747.194486482422</v>
      </c>
      <c r="J22" s="60">
        <v>16747.194486482422</v>
      </c>
      <c r="K22" s="60">
        <v>16747.194486482422</v>
      </c>
      <c r="L22" s="60">
        <v>16747.194486482422</v>
      </c>
      <c r="M22" s="60">
        <v>16747.194486482422</v>
      </c>
      <c r="N22" s="60">
        <v>16747.194486482422</v>
      </c>
      <c r="O22" s="60">
        <v>16747.194486482422</v>
      </c>
      <c r="P22" s="60">
        <v>16747.194486482422</v>
      </c>
      <c r="Q22" s="60">
        <v>16747.194486482422</v>
      </c>
      <c r="R22" s="60">
        <v>16747.194486482422</v>
      </c>
    </row>
    <row r="23" spans="1:18" x14ac:dyDescent="0.25">
      <c r="A23" s="264"/>
      <c r="B23" s="264"/>
      <c r="C23" s="264"/>
      <c r="D23" s="265"/>
      <c r="E23" s="6" t="s">
        <v>50</v>
      </c>
      <c r="F23" s="6" t="s">
        <v>73</v>
      </c>
      <c r="G23" s="26">
        <v>6984.5667181327735</v>
      </c>
      <c r="H23" s="26">
        <v>6984.5667181327735</v>
      </c>
      <c r="I23" s="26">
        <v>6984.5667181327735</v>
      </c>
      <c r="J23" s="26">
        <v>6984.5667181327735</v>
      </c>
      <c r="K23" s="26">
        <v>6984.5667181327735</v>
      </c>
      <c r="L23" s="26">
        <v>6984.5667181327735</v>
      </c>
      <c r="M23" s="26">
        <v>6984.5667181327735</v>
      </c>
      <c r="N23" s="26">
        <v>6984.5667181327735</v>
      </c>
      <c r="O23" s="26">
        <v>6984.5667181327735</v>
      </c>
      <c r="P23" s="26">
        <v>6984.5667181327735</v>
      </c>
      <c r="Q23" s="26">
        <v>6984.5667181327735</v>
      </c>
      <c r="R23" s="26">
        <v>6984.5667181327735</v>
      </c>
    </row>
    <row r="24" spans="1:18" x14ac:dyDescent="0.25">
      <c r="A24" s="264"/>
      <c r="B24" s="264"/>
      <c r="C24" s="264"/>
      <c r="D24" s="265"/>
      <c r="E24" s="2" t="s">
        <v>78</v>
      </c>
      <c r="F24" s="2" t="s">
        <v>73</v>
      </c>
      <c r="G24" s="58">
        <v>4295.0085316452423</v>
      </c>
      <c r="H24" s="58">
        <v>4295.0085316452423</v>
      </c>
      <c r="I24" s="58">
        <v>4295.0085316452423</v>
      </c>
      <c r="J24" s="58">
        <v>4295.0085316452423</v>
      </c>
      <c r="K24" s="58">
        <v>4295.0085316452423</v>
      </c>
      <c r="L24" s="58">
        <v>4295.0085316452423</v>
      </c>
      <c r="M24" s="58">
        <v>4295.0085316452423</v>
      </c>
      <c r="N24" s="58">
        <v>4295.0085316452423</v>
      </c>
      <c r="O24" s="58">
        <v>4295.0085316452423</v>
      </c>
      <c r="P24" s="58">
        <v>4295.0085316452423</v>
      </c>
      <c r="Q24" s="58">
        <v>4295.0085316452423</v>
      </c>
      <c r="R24" s="58">
        <v>4295.0085316452423</v>
      </c>
    </row>
    <row r="25" spans="1:18" x14ac:dyDescent="0.25">
      <c r="A25" s="264"/>
      <c r="B25" s="264"/>
      <c r="C25" s="264"/>
      <c r="D25" s="265"/>
      <c r="E25" s="2" t="s">
        <v>78</v>
      </c>
      <c r="F25" s="2" t="s">
        <v>79</v>
      </c>
      <c r="G25" s="58">
        <v>9324</v>
      </c>
      <c r="H25" s="58">
        <v>9324</v>
      </c>
      <c r="I25" s="58">
        <v>9324</v>
      </c>
      <c r="J25" s="58">
        <v>9324</v>
      </c>
      <c r="K25" s="58">
        <v>9324</v>
      </c>
      <c r="L25" s="58">
        <v>9324</v>
      </c>
      <c r="M25" s="58">
        <v>9324</v>
      </c>
      <c r="N25" s="58">
        <v>9324</v>
      </c>
      <c r="O25" s="58">
        <v>9324</v>
      </c>
      <c r="P25" s="58">
        <v>9324</v>
      </c>
      <c r="Q25" s="58">
        <v>9324</v>
      </c>
      <c r="R25" s="58">
        <v>9324</v>
      </c>
    </row>
    <row r="26" spans="1:18" x14ac:dyDescent="0.25">
      <c r="A26" s="264"/>
      <c r="B26" s="264"/>
      <c r="C26" s="264"/>
      <c r="D26" s="265" t="s">
        <v>76</v>
      </c>
      <c r="E26" s="6" t="s">
        <v>74</v>
      </c>
      <c r="F26" s="6" t="s">
        <v>77</v>
      </c>
      <c r="G26" s="26">
        <v>15356.141496333732</v>
      </c>
      <c r="H26" s="26">
        <v>15356.141496333732</v>
      </c>
      <c r="I26" s="26">
        <v>15356.141496333732</v>
      </c>
      <c r="J26" s="26">
        <v>15356.141496333732</v>
      </c>
      <c r="K26" s="26">
        <v>15356.141496333732</v>
      </c>
      <c r="L26" s="26">
        <v>15356.141496333732</v>
      </c>
      <c r="M26" s="26">
        <v>15356.141496333732</v>
      </c>
      <c r="N26" s="26">
        <v>15356.141496333732</v>
      </c>
      <c r="O26" s="26">
        <v>15356.141496333732</v>
      </c>
      <c r="P26" s="26">
        <v>15356.141496333732</v>
      </c>
      <c r="Q26" s="26">
        <v>15356.141496333732</v>
      </c>
      <c r="R26" s="26">
        <v>15356.141496333732</v>
      </c>
    </row>
    <row r="27" spans="1:18" x14ac:dyDescent="0.25">
      <c r="A27" s="264"/>
      <c r="B27" s="264"/>
      <c r="C27" s="264"/>
      <c r="D27" s="265"/>
      <c r="E27" s="6" t="s">
        <v>50</v>
      </c>
      <c r="F27" s="6" t="s">
        <v>77</v>
      </c>
      <c r="G27" s="26">
        <v>6561.2011621237907</v>
      </c>
      <c r="H27" s="26">
        <v>6561.2011621237907</v>
      </c>
      <c r="I27" s="26">
        <v>6561.2011621237907</v>
      </c>
      <c r="J27" s="26">
        <v>6561.2011621237907</v>
      </c>
      <c r="K27" s="26">
        <v>6561.2011621237907</v>
      </c>
      <c r="L27" s="26">
        <v>6561.2011621237907</v>
      </c>
      <c r="M27" s="26">
        <v>6561.2011621237907</v>
      </c>
      <c r="N27" s="26">
        <v>6561.2011621237907</v>
      </c>
      <c r="O27" s="26">
        <v>6561.2011621237907</v>
      </c>
      <c r="P27" s="26">
        <v>6561.2011621237907</v>
      </c>
      <c r="Q27" s="26">
        <v>6561.2011621237907</v>
      </c>
      <c r="R27" s="26">
        <v>6561.2011621237907</v>
      </c>
    </row>
    <row r="28" spans="1:18" x14ac:dyDescent="0.25">
      <c r="A28" s="264"/>
      <c r="B28" s="264"/>
      <c r="C28" s="264"/>
      <c r="D28" s="265"/>
      <c r="E28" s="2" t="s">
        <v>78</v>
      </c>
      <c r="F28" s="2" t="s">
        <v>77</v>
      </c>
      <c r="G28" s="58">
        <v>3865.1197832701237</v>
      </c>
      <c r="H28" s="58">
        <v>3865.1197832701237</v>
      </c>
      <c r="I28" s="58">
        <v>3865.1197832701237</v>
      </c>
      <c r="J28" s="58">
        <v>3865.1197832701237</v>
      </c>
      <c r="K28" s="58">
        <v>3865.1197832701237</v>
      </c>
      <c r="L28" s="58">
        <v>3865.1197832701237</v>
      </c>
      <c r="M28" s="58">
        <v>3865.1197832701237</v>
      </c>
      <c r="N28" s="58">
        <v>3865.1197832701237</v>
      </c>
      <c r="O28" s="58">
        <v>3865.1197832701237</v>
      </c>
      <c r="P28" s="58">
        <v>3865.1197832701237</v>
      </c>
      <c r="Q28" s="58">
        <v>3865.1197832701237</v>
      </c>
      <c r="R28" s="58">
        <v>3865.1197832701237</v>
      </c>
    </row>
    <row r="29" spans="1:18" x14ac:dyDescent="0.25">
      <c r="A29" s="264"/>
      <c r="B29" s="264"/>
      <c r="C29" s="264"/>
      <c r="D29" s="265"/>
      <c r="E29" s="2" t="s">
        <v>78</v>
      </c>
      <c r="F29" s="2" t="s">
        <v>79</v>
      </c>
      <c r="G29" s="58">
        <v>11856</v>
      </c>
      <c r="H29" s="58">
        <v>11856</v>
      </c>
      <c r="I29" s="58">
        <v>11856</v>
      </c>
      <c r="J29" s="58">
        <v>11856</v>
      </c>
      <c r="K29" s="58">
        <v>11856</v>
      </c>
      <c r="L29" s="58">
        <v>11856</v>
      </c>
      <c r="M29" s="58">
        <v>11856</v>
      </c>
      <c r="N29" s="58">
        <v>11856</v>
      </c>
      <c r="O29" s="58">
        <v>11856</v>
      </c>
      <c r="P29" s="58">
        <v>11856</v>
      </c>
      <c r="Q29" s="58">
        <v>11856</v>
      </c>
      <c r="R29" s="58">
        <v>11856</v>
      </c>
    </row>
    <row r="30" spans="1:18" x14ac:dyDescent="0.25">
      <c r="A30" s="264"/>
      <c r="B30" s="264"/>
      <c r="C30" s="264"/>
      <c r="D30" s="50" t="s">
        <v>93</v>
      </c>
      <c r="E30" s="57" t="s">
        <v>78</v>
      </c>
      <c r="F30" s="57" t="s">
        <v>98</v>
      </c>
      <c r="G30" s="59">
        <v>5809.9900000000007</v>
      </c>
      <c r="H30" s="59">
        <v>5809.9900000000007</v>
      </c>
      <c r="I30" s="59">
        <v>5809.9900000000007</v>
      </c>
      <c r="J30" s="59">
        <v>5809.9900000000007</v>
      </c>
      <c r="K30" s="59">
        <v>5809.9900000000007</v>
      </c>
      <c r="L30" s="59">
        <v>5809.9900000000007</v>
      </c>
      <c r="M30" s="59">
        <v>5809.9900000000007</v>
      </c>
      <c r="N30" s="59">
        <v>5809.9900000000007</v>
      </c>
      <c r="O30" s="59">
        <v>5809.9900000000007</v>
      </c>
      <c r="P30" s="59">
        <v>5809.9900000000007</v>
      </c>
      <c r="Q30" s="59">
        <v>5809.9900000000007</v>
      </c>
      <c r="R30" s="59">
        <v>5809.9900000000007</v>
      </c>
    </row>
    <row r="31" spans="1:18" ht="15" customHeight="1" x14ac:dyDescent="0.25">
      <c r="A31" s="264"/>
      <c r="B31" s="264" t="s">
        <v>13</v>
      </c>
      <c r="C31" s="264" t="s">
        <v>219</v>
      </c>
      <c r="D31" s="265" t="s">
        <v>72</v>
      </c>
      <c r="E31" s="6" t="s">
        <v>74</v>
      </c>
      <c r="F31" s="6" t="s">
        <v>73</v>
      </c>
      <c r="G31" s="26">
        <v>16747.194486482422</v>
      </c>
      <c r="H31" s="26">
        <v>16172.131134303341</v>
      </c>
      <c r="I31" s="26">
        <v>15597.067782124261</v>
      </c>
      <c r="J31" s="26">
        <v>15022.004429945177</v>
      </c>
      <c r="K31" s="26">
        <v>14446.941077766096</v>
      </c>
      <c r="L31" s="26">
        <v>13871.877725587015</v>
      </c>
      <c r="M31" s="26">
        <v>13296.814373407935</v>
      </c>
      <c r="N31" s="26">
        <v>12721.751021228851</v>
      </c>
      <c r="O31" s="26">
        <v>12146.68766904977</v>
      </c>
      <c r="P31" s="26">
        <v>11571.62431687069</v>
      </c>
      <c r="Q31" s="26">
        <v>10996.560964691607</v>
      </c>
      <c r="R31" s="26">
        <v>10421.497612512527</v>
      </c>
    </row>
    <row r="32" spans="1:18" x14ac:dyDescent="0.25">
      <c r="A32" s="264"/>
      <c r="B32" s="264"/>
      <c r="C32" s="264" t="s">
        <v>75</v>
      </c>
      <c r="D32" s="265"/>
      <c r="E32" s="6" t="s">
        <v>50</v>
      </c>
      <c r="F32" s="6" t="s">
        <v>73</v>
      </c>
      <c r="G32" s="26">
        <v>6984.5667181327735</v>
      </c>
      <c r="H32" s="26">
        <v>6662.009399405506</v>
      </c>
      <c r="I32" s="26">
        <v>6339.4520806782402</v>
      </c>
      <c r="J32" s="26">
        <v>6016.8947619509727</v>
      </c>
      <c r="K32" s="26">
        <v>5694.3374432237051</v>
      </c>
      <c r="L32" s="26">
        <v>5371.7801244964376</v>
      </c>
      <c r="M32" s="26">
        <v>5049.22280576917</v>
      </c>
      <c r="N32" s="26">
        <v>4726.6654870419043</v>
      </c>
      <c r="O32" s="26">
        <v>4404.1081683146385</v>
      </c>
      <c r="P32" s="26">
        <v>4081.550849587371</v>
      </c>
      <c r="Q32" s="26">
        <v>3758.9935308601034</v>
      </c>
      <c r="R32" s="26">
        <v>3436.4362121328359</v>
      </c>
    </row>
    <row r="33" spans="1:18" x14ac:dyDescent="0.25">
      <c r="A33" s="264"/>
      <c r="B33" s="264"/>
      <c r="C33" s="264" t="s">
        <v>75</v>
      </c>
      <c r="D33" s="265"/>
      <c r="E33" s="2" t="s">
        <v>78</v>
      </c>
      <c r="F33" s="2" t="s">
        <v>73</v>
      </c>
      <c r="G33" s="58">
        <v>4295.0085316452423</v>
      </c>
      <c r="H33" s="58">
        <v>4164.1101735510492</v>
      </c>
      <c r="I33" s="58">
        <v>4033.2118154568598</v>
      </c>
      <c r="J33" s="58">
        <v>3902.3134573626667</v>
      </c>
      <c r="K33" s="58">
        <v>3771.4150992684736</v>
      </c>
      <c r="L33" s="58">
        <v>3640.5167411742841</v>
      </c>
      <c r="M33" s="58">
        <v>3509.618383080091</v>
      </c>
      <c r="N33" s="58">
        <v>3378.7200249858988</v>
      </c>
      <c r="O33" s="58">
        <v>3247.8216668917084</v>
      </c>
      <c r="P33" s="58">
        <v>3116.9233087975163</v>
      </c>
      <c r="Q33" s="58">
        <v>2986.0249507033277</v>
      </c>
      <c r="R33" s="58">
        <v>2855.126592609141</v>
      </c>
    </row>
    <row r="34" spans="1:18" x14ac:dyDescent="0.25">
      <c r="A34" s="264"/>
      <c r="B34" s="264"/>
      <c r="C34" s="264" t="s">
        <v>75</v>
      </c>
      <c r="D34" s="265"/>
      <c r="E34" s="2" t="s">
        <v>78</v>
      </c>
      <c r="F34" s="2" t="s">
        <v>79</v>
      </c>
      <c r="G34" s="58">
        <v>9324</v>
      </c>
      <c r="H34" s="58">
        <v>9145.9963636363645</v>
      </c>
      <c r="I34" s="58">
        <v>8967.9927272727291</v>
      </c>
      <c r="J34" s="58">
        <v>8789.9890909090936</v>
      </c>
      <c r="K34" s="58">
        <v>8611.9854545454582</v>
      </c>
      <c r="L34" s="58">
        <v>8433.9818181818227</v>
      </c>
      <c r="M34" s="58">
        <v>8255.9781818181873</v>
      </c>
      <c r="N34" s="58">
        <v>8077.9745454545509</v>
      </c>
      <c r="O34" s="58">
        <v>7899.9709090909146</v>
      </c>
      <c r="P34" s="58">
        <v>7721.9672727272782</v>
      </c>
      <c r="Q34" s="58">
        <v>7543.9636363636419</v>
      </c>
      <c r="R34" s="58">
        <v>7365.96</v>
      </c>
    </row>
    <row r="35" spans="1:18" x14ac:dyDescent="0.25">
      <c r="A35" s="264"/>
      <c r="B35" s="264"/>
      <c r="C35" s="264" t="s">
        <v>75</v>
      </c>
      <c r="D35" s="265" t="s">
        <v>76</v>
      </c>
      <c r="E35" s="6" t="s">
        <v>74</v>
      </c>
      <c r="F35" s="6" t="s">
        <v>77</v>
      </c>
      <c r="G35" s="26">
        <v>15356.141496333732</v>
      </c>
      <c r="H35" s="26">
        <v>14907.801101274459</v>
      </c>
      <c r="I35" s="26">
        <v>14459.460706215183</v>
      </c>
      <c r="J35" s="26">
        <v>14011.12031115591</v>
      </c>
      <c r="K35" s="26">
        <v>13562.779916096637</v>
      </c>
      <c r="L35" s="26">
        <v>13114.439521037357</v>
      </c>
      <c r="M35" s="26">
        <v>12666.099125978084</v>
      </c>
      <c r="N35" s="26">
        <v>12217.758730918811</v>
      </c>
      <c r="O35" s="26">
        <v>11769.418335859535</v>
      </c>
      <c r="P35" s="26">
        <v>11321.077940800262</v>
      </c>
      <c r="Q35" s="26">
        <v>10872.737545740989</v>
      </c>
      <c r="R35" s="26">
        <v>10424.397150681712</v>
      </c>
    </row>
    <row r="36" spans="1:18" x14ac:dyDescent="0.25">
      <c r="A36" s="264"/>
      <c r="B36" s="264"/>
      <c r="C36" s="264" t="s">
        <v>75</v>
      </c>
      <c r="D36" s="265"/>
      <c r="E36" s="6" t="s">
        <v>50</v>
      </c>
      <c r="F36" s="6" t="s">
        <v>77</v>
      </c>
      <c r="G36" s="26">
        <v>6561.2011621237907</v>
      </c>
      <c r="H36" s="26">
        <v>6193.7416792399126</v>
      </c>
      <c r="I36" s="26">
        <v>5826.2821963560364</v>
      </c>
      <c r="J36" s="26">
        <v>5458.8227134721583</v>
      </c>
      <c r="K36" s="26">
        <v>5091.363230588282</v>
      </c>
      <c r="L36" s="26">
        <v>4723.9037477044039</v>
      </c>
      <c r="M36" s="26">
        <v>4356.4442648205277</v>
      </c>
      <c r="N36" s="26">
        <v>3988.9847819366496</v>
      </c>
      <c r="O36" s="26">
        <v>3621.5252990527733</v>
      </c>
      <c r="P36" s="26">
        <v>3254.0658161688953</v>
      </c>
      <c r="Q36" s="26">
        <v>2886.606333285019</v>
      </c>
      <c r="R36" s="26">
        <v>2519.1468504011409</v>
      </c>
    </row>
    <row r="37" spans="1:18" x14ac:dyDescent="0.25">
      <c r="A37" s="264"/>
      <c r="B37" s="264"/>
      <c r="C37" s="264" t="s">
        <v>75</v>
      </c>
      <c r="D37" s="265"/>
      <c r="E37" s="2" t="s">
        <v>78</v>
      </c>
      <c r="F37" s="2" t="s">
        <v>77</v>
      </c>
      <c r="G37" s="58">
        <v>3865.1197832701237</v>
      </c>
      <c r="H37" s="58">
        <v>3689.9929760760788</v>
      </c>
      <c r="I37" s="58">
        <v>3514.8661688820339</v>
      </c>
      <c r="J37" s="58">
        <v>3339.739361687989</v>
      </c>
      <c r="K37" s="58">
        <v>3164.6125544939441</v>
      </c>
      <c r="L37" s="58">
        <v>2989.4857472998992</v>
      </c>
      <c r="M37" s="58">
        <v>2814.3589401058543</v>
      </c>
      <c r="N37" s="58">
        <v>2639.2321329118095</v>
      </c>
      <c r="O37" s="58">
        <v>2464.1053257177646</v>
      </c>
      <c r="P37" s="58">
        <v>2288.9785185237197</v>
      </c>
      <c r="Q37" s="58">
        <v>2113.8517113296748</v>
      </c>
      <c r="R37" s="58">
        <v>1938.7249041356336</v>
      </c>
    </row>
    <row r="38" spans="1:18" x14ac:dyDescent="0.25">
      <c r="A38" s="264"/>
      <c r="B38" s="264"/>
      <c r="C38" s="264" t="s">
        <v>75</v>
      </c>
      <c r="D38" s="265"/>
      <c r="E38" s="2" t="s">
        <v>78</v>
      </c>
      <c r="F38" s="2" t="s">
        <v>79</v>
      </c>
      <c r="G38" s="58">
        <v>11856</v>
      </c>
      <c r="H38" s="58">
        <v>11629.658181818182</v>
      </c>
      <c r="I38" s="58">
        <v>11403.316363636364</v>
      </c>
      <c r="J38" s="58">
        <v>11176.974545454546</v>
      </c>
      <c r="K38" s="58">
        <v>10950.632727272729</v>
      </c>
      <c r="L38" s="58">
        <v>10724.290909090911</v>
      </c>
      <c r="M38" s="58">
        <v>10497.949090909093</v>
      </c>
      <c r="N38" s="58">
        <v>10271.607272727275</v>
      </c>
      <c r="O38" s="58">
        <v>10045.265454545457</v>
      </c>
      <c r="P38" s="58">
        <v>9818.9236363636392</v>
      </c>
      <c r="Q38" s="58">
        <v>9592.5818181818213</v>
      </c>
      <c r="R38" s="58">
        <v>9366.24</v>
      </c>
    </row>
    <row r="39" spans="1:18" ht="15.75" thickBot="1" x14ac:dyDescent="0.3">
      <c r="A39" s="266"/>
      <c r="B39" s="266"/>
      <c r="C39" s="266"/>
      <c r="D39" s="51" t="s">
        <v>93</v>
      </c>
      <c r="E39" s="62" t="s">
        <v>78</v>
      </c>
      <c r="F39" s="62" t="s">
        <v>98</v>
      </c>
      <c r="G39" s="61">
        <v>5809.9900000000007</v>
      </c>
      <c r="H39" s="61">
        <v>5757.17190909091</v>
      </c>
      <c r="I39" s="61">
        <v>5704.3538181818185</v>
      </c>
      <c r="J39" s="61">
        <v>5651.5357272727279</v>
      </c>
      <c r="K39" s="61">
        <v>5598.7176363636372</v>
      </c>
      <c r="L39" s="61">
        <v>5545.8995454545466</v>
      </c>
      <c r="M39" s="61">
        <v>5493.081454545455</v>
      </c>
      <c r="N39" s="61">
        <v>5440.2633636363644</v>
      </c>
      <c r="O39" s="61">
        <v>5387.4452727272728</v>
      </c>
      <c r="P39" s="61">
        <v>5334.6271818181822</v>
      </c>
      <c r="Q39" s="61">
        <v>5281.8090909090915</v>
      </c>
      <c r="R39" s="61">
        <v>5228.9910000000009</v>
      </c>
    </row>
    <row r="47" spans="1:18" x14ac:dyDescent="0.25">
      <c r="G47" s="63"/>
      <c r="H47" s="63"/>
    </row>
  </sheetData>
  <mergeCells count="19">
    <mergeCell ref="B4:B12"/>
    <mergeCell ref="B31:B39"/>
    <mergeCell ref="B22:B30"/>
    <mergeCell ref="A22:A39"/>
    <mergeCell ref="G2:R2"/>
    <mergeCell ref="A4:A21"/>
    <mergeCell ref="B13:B21"/>
    <mergeCell ref="C13:C21"/>
    <mergeCell ref="C4:C12"/>
    <mergeCell ref="D31:D34"/>
    <mergeCell ref="D35:D38"/>
    <mergeCell ref="D22:D25"/>
    <mergeCell ref="D26:D29"/>
    <mergeCell ref="D13:D16"/>
    <mergeCell ref="D17:D20"/>
    <mergeCell ref="D4:D7"/>
    <mergeCell ref="D8:D11"/>
    <mergeCell ref="C31:C39"/>
    <mergeCell ref="C22:C3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EFAC9-C12C-4E68-A6BD-A3F3353B7190}">
  <dimension ref="A1:F23"/>
  <sheetViews>
    <sheetView zoomScale="70" zoomScaleNormal="70" workbookViewId="0">
      <pane ySplit="2" topLeftCell="A3" activePane="bottomLeft" state="frozen"/>
      <selection pane="bottomLeft" activeCell="A3" sqref="A3:A9"/>
    </sheetView>
  </sheetViews>
  <sheetFormatPr defaultRowHeight="15" x14ac:dyDescent="0.25"/>
  <cols>
    <col min="1" max="1" width="61.42578125" bestFit="1" customWidth="1"/>
    <col min="2" max="3" width="19.28515625" customWidth="1"/>
    <col min="4" max="5" width="17.5703125" customWidth="1"/>
    <col min="6" max="6" width="36.5703125" customWidth="1"/>
  </cols>
  <sheetData>
    <row r="1" spans="1:6" ht="15.75" thickBot="1" x14ac:dyDescent="0.3">
      <c r="A1" s="66" t="s">
        <v>160</v>
      </c>
      <c r="B1" s="22" t="s">
        <v>220</v>
      </c>
    </row>
    <row r="2" spans="1:6" ht="28.5" customHeight="1" thickBot="1" x14ac:dyDescent="0.3">
      <c r="A2" s="47" t="s">
        <v>85</v>
      </c>
      <c r="B2" s="48" t="s">
        <v>84</v>
      </c>
      <c r="C2" s="49" t="s">
        <v>70</v>
      </c>
      <c r="D2" s="47" t="s">
        <v>91</v>
      </c>
      <c r="E2" s="47" t="s">
        <v>92</v>
      </c>
      <c r="F2" s="47" t="s">
        <v>97</v>
      </c>
    </row>
    <row r="3" spans="1:6" x14ac:dyDescent="0.25">
      <c r="A3" s="273" t="s">
        <v>96</v>
      </c>
      <c r="B3" s="268" t="s">
        <v>72</v>
      </c>
      <c r="C3" s="41" t="s">
        <v>74</v>
      </c>
      <c r="D3" s="16">
        <v>-1238</v>
      </c>
      <c r="E3" s="16">
        <v>-371</v>
      </c>
      <c r="F3" s="16">
        <f>D3-E3</f>
        <v>-867</v>
      </c>
    </row>
    <row r="4" spans="1:6" x14ac:dyDescent="0.25">
      <c r="A4" s="271"/>
      <c r="B4" s="265"/>
      <c r="C4" s="6" t="s">
        <v>50</v>
      </c>
      <c r="D4" s="7">
        <v>-906</v>
      </c>
      <c r="E4" s="7">
        <v>-371</v>
      </c>
      <c r="F4" s="7">
        <f t="shared" ref="F4:F23" si="0">D4-E4</f>
        <v>-535</v>
      </c>
    </row>
    <row r="5" spans="1:6" x14ac:dyDescent="0.25">
      <c r="A5" s="271"/>
      <c r="B5" s="265"/>
      <c r="C5" s="2" t="s">
        <v>78</v>
      </c>
      <c r="D5" s="45">
        <v>-1193</v>
      </c>
      <c r="E5" s="45">
        <v>-371</v>
      </c>
      <c r="F5" s="45">
        <f t="shared" si="0"/>
        <v>-822</v>
      </c>
    </row>
    <row r="6" spans="1:6" x14ac:dyDescent="0.25">
      <c r="A6" s="271"/>
      <c r="B6" s="265" t="s">
        <v>76</v>
      </c>
      <c r="C6" s="6" t="s">
        <v>74</v>
      </c>
      <c r="D6" s="7">
        <v>-1826</v>
      </c>
      <c r="E6" s="7">
        <v>-487</v>
      </c>
      <c r="F6" s="7">
        <f t="shared" si="0"/>
        <v>-1339</v>
      </c>
    </row>
    <row r="7" spans="1:6" x14ac:dyDescent="0.25">
      <c r="A7" s="271"/>
      <c r="B7" s="265"/>
      <c r="C7" s="6" t="s">
        <v>50</v>
      </c>
      <c r="D7" s="7">
        <v>-1401</v>
      </c>
      <c r="E7" s="7">
        <v>-487</v>
      </c>
      <c r="F7" s="7">
        <f t="shared" si="0"/>
        <v>-914</v>
      </c>
    </row>
    <row r="8" spans="1:6" x14ac:dyDescent="0.25">
      <c r="A8" s="271"/>
      <c r="B8" s="265"/>
      <c r="C8" s="2" t="s">
        <v>78</v>
      </c>
      <c r="D8" s="45">
        <v>-1774</v>
      </c>
      <c r="E8" s="45">
        <v>-487</v>
      </c>
      <c r="F8" s="45">
        <f t="shared" si="0"/>
        <v>-1287</v>
      </c>
    </row>
    <row r="9" spans="1:6" x14ac:dyDescent="0.25">
      <c r="A9" s="274"/>
      <c r="B9" s="50" t="s">
        <v>93</v>
      </c>
      <c r="C9" s="2" t="s">
        <v>78</v>
      </c>
      <c r="D9" s="7">
        <v>-947.86729857819898</v>
      </c>
      <c r="E9" s="7">
        <v>0</v>
      </c>
      <c r="F9" s="7">
        <f t="shared" si="0"/>
        <v>-947.86729857819898</v>
      </c>
    </row>
    <row r="10" spans="1:6" x14ac:dyDescent="0.25">
      <c r="A10" s="270" t="s">
        <v>95</v>
      </c>
      <c r="B10" s="265" t="s">
        <v>72</v>
      </c>
      <c r="C10" s="42" t="s">
        <v>74</v>
      </c>
      <c r="D10" s="46">
        <v>1854</v>
      </c>
      <c r="E10" s="46">
        <v>0</v>
      </c>
      <c r="F10" s="46">
        <f t="shared" si="0"/>
        <v>1854</v>
      </c>
    </row>
    <row r="11" spans="1:6" x14ac:dyDescent="0.25">
      <c r="A11" s="271"/>
      <c r="B11" s="265"/>
      <c r="C11" s="6" t="s">
        <v>50</v>
      </c>
      <c r="D11" s="7">
        <v>583</v>
      </c>
      <c r="E11" s="7">
        <v>0</v>
      </c>
      <c r="F11" s="7">
        <f t="shared" si="0"/>
        <v>583</v>
      </c>
    </row>
    <row r="12" spans="1:6" x14ac:dyDescent="0.25">
      <c r="A12" s="271"/>
      <c r="B12" s="265"/>
      <c r="C12" s="2" t="s">
        <v>78</v>
      </c>
      <c r="D12" s="45">
        <v>211</v>
      </c>
      <c r="E12" s="45">
        <v>0</v>
      </c>
      <c r="F12" s="45">
        <f t="shared" si="0"/>
        <v>211</v>
      </c>
    </row>
    <row r="13" spans="1:6" x14ac:dyDescent="0.25">
      <c r="A13" s="271"/>
      <c r="B13" s="265" t="s">
        <v>76</v>
      </c>
      <c r="C13" s="6" t="s">
        <v>74</v>
      </c>
      <c r="D13" s="7">
        <v>2378</v>
      </c>
      <c r="E13" s="7">
        <v>0</v>
      </c>
      <c r="F13" s="7">
        <f t="shared" si="0"/>
        <v>2378</v>
      </c>
    </row>
    <row r="14" spans="1:6" x14ac:dyDescent="0.25">
      <c r="A14" s="271"/>
      <c r="B14" s="265"/>
      <c r="C14" s="6" t="s">
        <v>50</v>
      </c>
      <c r="D14" s="7">
        <v>583</v>
      </c>
      <c r="E14" s="7">
        <v>0</v>
      </c>
      <c r="F14" s="7">
        <f t="shared" si="0"/>
        <v>583</v>
      </c>
    </row>
    <row r="15" spans="1:6" x14ac:dyDescent="0.25">
      <c r="A15" s="271"/>
      <c r="B15" s="265"/>
      <c r="C15" s="2" t="s">
        <v>78</v>
      </c>
      <c r="D15" s="45">
        <v>211</v>
      </c>
      <c r="E15" s="45">
        <v>0</v>
      </c>
      <c r="F15" s="45">
        <f t="shared" si="0"/>
        <v>211</v>
      </c>
    </row>
    <row r="16" spans="1:6" x14ac:dyDescent="0.25">
      <c r="A16" s="274"/>
      <c r="B16" s="50" t="s">
        <v>93</v>
      </c>
      <c r="C16" s="2" t="s">
        <v>78</v>
      </c>
      <c r="D16" s="7">
        <v>0</v>
      </c>
      <c r="E16" s="7">
        <v>0</v>
      </c>
      <c r="F16" s="7">
        <f t="shared" si="0"/>
        <v>0</v>
      </c>
    </row>
    <row r="17" spans="1:6" x14ac:dyDescent="0.25">
      <c r="A17" s="270" t="s">
        <v>94</v>
      </c>
      <c r="B17" s="265" t="s">
        <v>72</v>
      </c>
      <c r="C17" s="42" t="s">
        <v>74</v>
      </c>
      <c r="D17" s="46">
        <v>0</v>
      </c>
      <c r="E17" s="46">
        <v>0</v>
      </c>
      <c r="F17" s="46">
        <f t="shared" si="0"/>
        <v>0</v>
      </c>
    </row>
    <row r="18" spans="1:6" x14ac:dyDescent="0.25">
      <c r="A18" s="271"/>
      <c r="B18" s="265"/>
      <c r="C18" s="6" t="s">
        <v>50</v>
      </c>
      <c r="D18" s="7">
        <v>0</v>
      </c>
      <c r="E18" s="7">
        <v>0</v>
      </c>
      <c r="F18" s="7">
        <f t="shared" si="0"/>
        <v>0</v>
      </c>
    </row>
    <row r="19" spans="1:6" x14ac:dyDescent="0.25">
      <c r="A19" s="271"/>
      <c r="B19" s="265"/>
      <c r="C19" s="2" t="s">
        <v>78</v>
      </c>
      <c r="D19" s="45">
        <v>20</v>
      </c>
      <c r="E19" s="45">
        <v>0</v>
      </c>
      <c r="F19" s="45">
        <f t="shared" si="0"/>
        <v>20</v>
      </c>
    </row>
    <row r="20" spans="1:6" x14ac:dyDescent="0.25">
      <c r="A20" s="271"/>
      <c r="B20" s="265" t="s">
        <v>76</v>
      </c>
      <c r="C20" s="6" t="s">
        <v>74</v>
      </c>
      <c r="D20" s="7">
        <v>0</v>
      </c>
      <c r="E20" s="7">
        <v>0</v>
      </c>
      <c r="F20" s="7">
        <f t="shared" si="0"/>
        <v>0</v>
      </c>
    </row>
    <row r="21" spans="1:6" x14ac:dyDescent="0.25">
      <c r="A21" s="271"/>
      <c r="B21" s="265"/>
      <c r="C21" s="6" t="s">
        <v>50</v>
      </c>
      <c r="D21" s="7">
        <v>0</v>
      </c>
      <c r="E21" s="7">
        <v>0</v>
      </c>
      <c r="F21" s="7">
        <f t="shared" si="0"/>
        <v>0</v>
      </c>
    </row>
    <row r="22" spans="1:6" x14ac:dyDescent="0.25">
      <c r="A22" s="271"/>
      <c r="B22" s="265"/>
      <c r="C22" s="2" t="s">
        <v>78</v>
      </c>
      <c r="D22" s="45">
        <v>31</v>
      </c>
      <c r="E22" s="45">
        <v>0</v>
      </c>
      <c r="F22" s="45">
        <f t="shared" si="0"/>
        <v>31</v>
      </c>
    </row>
    <row r="23" spans="1:6" ht="15.75" thickBot="1" x14ac:dyDescent="0.3">
      <c r="A23" s="272"/>
      <c r="B23" s="75" t="s">
        <v>93</v>
      </c>
      <c r="C23" s="43" t="s">
        <v>78</v>
      </c>
      <c r="D23" s="18">
        <v>27.000000000000004</v>
      </c>
      <c r="E23" s="18">
        <v>0</v>
      </c>
      <c r="F23" s="18">
        <f t="shared" si="0"/>
        <v>27.000000000000004</v>
      </c>
    </row>
  </sheetData>
  <mergeCells count="9">
    <mergeCell ref="B17:B19"/>
    <mergeCell ref="B20:B22"/>
    <mergeCell ref="A17:A23"/>
    <mergeCell ref="B3:B5"/>
    <mergeCell ref="B6:B8"/>
    <mergeCell ref="A3:A9"/>
    <mergeCell ref="B10:B12"/>
    <mergeCell ref="B13:B15"/>
    <mergeCell ref="A10:A1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19389-DB48-44F7-A906-7870CEA0AF53}">
  <dimension ref="A1:R92"/>
  <sheetViews>
    <sheetView zoomScale="55" zoomScaleNormal="55" workbookViewId="0">
      <pane ySplit="3" topLeftCell="A4" activePane="bottomLeft" state="frozen"/>
      <selection pane="bottomLeft" activeCell="A4" sqref="A4:A19"/>
    </sheetView>
  </sheetViews>
  <sheetFormatPr defaultRowHeight="15" x14ac:dyDescent="0.25"/>
  <cols>
    <col min="1" max="1" width="26.140625" bestFit="1" customWidth="1"/>
    <col min="2" max="2" width="18.42578125" style="44" customWidth="1"/>
    <col min="3" max="3" width="19" bestFit="1" customWidth="1"/>
    <col min="4" max="4" width="19.5703125" customWidth="1"/>
    <col min="5" max="5" width="11.85546875" bestFit="1" customWidth="1"/>
    <col min="6" max="6" width="18.42578125" bestFit="1" customWidth="1"/>
    <col min="7" max="18" width="12" bestFit="1" customWidth="1"/>
    <col min="24" max="24" width="9.28515625" bestFit="1" customWidth="1"/>
    <col min="25" max="26" width="9.7109375" bestFit="1" customWidth="1"/>
  </cols>
  <sheetData>
    <row r="1" spans="1:18" ht="15.75" thickBot="1" x14ac:dyDescent="0.3">
      <c r="A1" s="66" t="s">
        <v>163</v>
      </c>
      <c r="B1" s="70" t="s">
        <v>162</v>
      </c>
    </row>
    <row r="2" spans="1:18" ht="17.25" x14ac:dyDescent="0.25">
      <c r="A2" s="56"/>
      <c r="B2" s="52"/>
      <c r="C2" s="41"/>
      <c r="D2" s="41"/>
      <c r="E2" s="41"/>
      <c r="F2" s="41"/>
      <c r="G2" s="269" t="s">
        <v>224</v>
      </c>
      <c r="H2" s="269"/>
      <c r="I2" s="269"/>
      <c r="J2" s="269"/>
      <c r="K2" s="269"/>
      <c r="L2" s="269"/>
      <c r="M2" s="269"/>
      <c r="N2" s="269"/>
      <c r="O2" s="269"/>
      <c r="P2" s="269"/>
      <c r="Q2" s="269"/>
      <c r="R2" s="269"/>
    </row>
    <row r="3" spans="1:18" ht="34.5" customHeight="1" thickBot="1" x14ac:dyDescent="0.3">
      <c r="A3" s="53" t="s">
        <v>85</v>
      </c>
      <c r="B3" s="53" t="s">
        <v>71</v>
      </c>
      <c r="C3" s="53" t="s">
        <v>89</v>
      </c>
      <c r="D3" s="54" t="s">
        <v>84</v>
      </c>
      <c r="E3" s="55" t="s">
        <v>70</v>
      </c>
      <c r="F3" s="55" t="s">
        <v>69</v>
      </c>
      <c r="G3" s="53">
        <v>2019</v>
      </c>
      <c r="H3" s="53">
        <v>2020</v>
      </c>
      <c r="I3" s="53">
        <v>2021</v>
      </c>
      <c r="J3" s="53">
        <v>2022</v>
      </c>
      <c r="K3" s="53">
        <v>2023</v>
      </c>
      <c r="L3" s="53">
        <v>2024</v>
      </c>
      <c r="M3" s="53">
        <v>2025</v>
      </c>
      <c r="N3" s="53">
        <v>2026</v>
      </c>
      <c r="O3" s="53">
        <v>2027</v>
      </c>
      <c r="P3" s="53">
        <v>2028</v>
      </c>
      <c r="Q3" s="53">
        <v>2029</v>
      </c>
      <c r="R3" s="53">
        <v>2030</v>
      </c>
    </row>
    <row r="4" spans="1:18" x14ac:dyDescent="0.25">
      <c r="A4" s="278" t="s">
        <v>81</v>
      </c>
      <c r="B4" s="278" t="s">
        <v>12</v>
      </c>
      <c r="C4" s="278" t="s">
        <v>221</v>
      </c>
      <c r="D4" s="284" t="s">
        <v>225</v>
      </c>
      <c r="E4" s="177" t="s">
        <v>74</v>
      </c>
      <c r="F4" s="177" t="s">
        <v>73</v>
      </c>
      <c r="G4" s="178">
        <v>21882.062399931569</v>
      </c>
      <c r="H4" s="178">
        <v>21803.220767123257</v>
      </c>
      <c r="I4" s="178">
        <v>21746.399822006162</v>
      </c>
      <c r="J4" s="178">
        <v>21727.466323685672</v>
      </c>
      <c r="K4" s="178">
        <v>21689.794546354282</v>
      </c>
      <c r="L4" s="178">
        <v>21638.54795727364</v>
      </c>
      <c r="M4" s="178">
        <v>21601.366751116286</v>
      </c>
      <c r="N4" s="178">
        <v>21524.388385381801</v>
      </c>
      <c r="O4" s="178">
        <v>21437.350249197549</v>
      </c>
      <c r="P4" s="178">
        <v>21347.451729087195</v>
      </c>
      <c r="Q4" s="178">
        <v>21265.374276029928</v>
      </c>
      <c r="R4" s="178">
        <v>21188.284721085813</v>
      </c>
    </row>
    <row r="5" spans="1:18" x14ac:dyDescent="0.25">
      <c r="A5" s="276"/>
      <c r="B5" s="276"/>
      <c r="C5" s="276" t="s">
        <v>80</v>
      </c>
      <c r="D5" s="280"/>
      <c r="E5" s="179" t="s">
        <v>50</v>
      </c>
      <c r="F5" s="179" t="s">
        <v>73</v>
      </c>
      <c r="G5" s="180">
        <v>12948.869000124247</v>
      </c>
      <c r="H5" s="180">
        <v>12944.361096898207</v>
      </c>
      <c r="I5" s="180">
        <v>12942.24157002858</v>
      </c>
      <c r="J5" s="180">
        <v>12939.916946214207</v>
      </c>
      <c r="K5" s="180">
        <v>12937.61489557013</v>
      </c>
      <c r="L5" s="180">
        <v>12935.464760743258</v>
      </c>
      <c r="M5" s="180">
        <v>12933.686684164173</v>
      </c>
      <c r="N5" s="180">
        <v>12932.072337472611</v>
      </c>
      <c r="O5" s="180">
        <v>12930.50014263995</v>
      </c>
      <c r="P5" s="180">
        <v>12928.990685793597</v>
      </c>
      <c r="Q5" s="180">
        <v>12927.275353050027</v>
      </c>
      <c r="R5" s="180">
        <v>12925.562844982307</v>
      </c>
    </row>
    <row r="6" spans="1:18" x14ac:dyDescent="0.25">
      <c r="A6" s="276"/>
      <c r="B6" s="276"/>
      <c r="C6" s="276" t="s">
        <v>80</v>
      </c>
      <c r="D6" s="280"/>
      <c r="E6" s="179" t="s">
        <v>78</v>
      </c>
      <c r="F6" s="179" t="s">
        <v>73</v>
      </c>
      <c r="G6" s="180">
        <v>6257.0208328770987</v>
      </c>
      <c r="H6" s="180">
        <v>6241.655293374999</v>
      </c>
      <c r="I6" s="180">
        <v>6232.8440442787232</v>
      </c>
      <c r="J6" s="180">
        <v>6226.0501485894565</v>
      </c>
      <c r="K6" s="180">
        <v>6218.0224310694502</v>
      </c>
      <c r="L6" s="180">
        <v>6209.4411697682099</v>
      </c>
      <c r="M6" s="180">
        <v>6202.3457431886618</v>
      </c>
      <c r="N6" s="180">
        <v>6192.2630748893025</v>
      </c>
      <c r="O6" s="180">
        <v>6181.8475667526018</v>
      </c>
      <c r="P6" s="180">
        <v>6170.9114896576621</v>
      </c>
      <c r="Q6" s="180">
        <v>6159.7531632642822</v>
      </c>
      <c r="R6" s="180">
        <v>6149.1223298860959</v>
      </c>
    </row>
    <row r="7" spans="1:18" ht="17.25" x14ac:dyDescent="0.25">
      <c r="A7" s="276"/>
      <c r="B7" s="276"/>
      <c r="C7" s="276" t="s">
        <v>80</v>
      </c>
      <c r="D7" s="280"/>
      <c r="E7" s="179" t="s">
        <v>78</v>
      </c>
      <c r="F7" s="179" t="s">
        <v>226</v>
      </c>
      <c r="G7" s="180">
        <v>4785.8790498481512</v>
      </c>
      <c r="H7" s="180">
        <v>4549.1148800430228</v>
      </c>
      <c r="I7" s="180">
        <v>4445.4610834816986</v>
      </c>
      <c r="J7" s="180">
        <v>4306.6874114472312</v>
      </c>
      <c r="K7" s="180">
        <v>4154.3129412388416</v>
      </c>
      <c r="L7" s="180">
        <v>4015.0267456600232</v>
      </c>
      <c r="M7" s="180">
        <v>3892.1609938013639</v>
      </c>
      <c r="N7" s="180">
        <v>3764.0210724331173</v>
      </c>
      <c r="O7" s="180">
        <v>3633.9388633744666</v>
      </c>
      <c r="P7" s="180">
        <v>3498.6758817368964</v>
      </c>
      <c r="Q7" s="180">
        <v>3317.6166205465811</v>
      </c>
      <c r="R7" s="180">
        <v>3131.64257536588</v>
      </c>
    </row>
    <row r="8" spans="1:18" x14ac:dyDescent="0.25">
      <c r="A8" s="276"/>
      <c r="B8" s="276"/>
      <c r="C8" s="276" t="s">
        <v>80</v>
      </c>
      <c r="D8" s="280" t="s">
        <v>76</v>
      </c>
      <c r="E8" s="179" t="s">
        <v>74</v>
      </c>
      <c r="F8" s="179" t="s">
        <v>77</v>
      </c>
      <c r="G8" s="180">
        <v>18061.202451074616</v>
      </c>
      <c r="H8" s="180">
        <v>17649.882579233545</v>
      </c>
      <c r="I8" s="180">
        <v>17385.545516628619</v>
      </c>
      <c r="J8" s="180">
        <v>17183.241513177032</v>
      </c>
      <c r="K8" s="180">
        <v>16918.149745196806</v>
      </c>
      <c r="L8" s="180">
        <v>16624.97267830135</v>
      </c>
      <c r="M8" s="180">
        <v>16377.885409601164</v>
      </c>
      <c r="N8" s="180">
        <v>16011.80744415749</v>
      </c>
      <c r="O8" s="180">
        <v>15605.699321679986</v>
      </c>
      <c r="P8" s="180">
        <v>15162.128595210079</v>
      </c>
      <c r="Q8" s="180">
        <v>14679.71979143821</v>
      </c>
      <c r="R8" s="180">
        <v>14191.216763408502</v>
      </c>
    </row>
    <row r="9" spans="1:18" x14ac:dyDescent="0.25">
      <c r="A9" s="276"/>
      <c r="B9" s="276"/>
      <c r="C9" s="276" t="s">
        <v>80</v>
      </c>
      <c r="D9" s="280"/>
      <c r="E9" s="179" t="s">
        <v>50</v>
      </c>
      <c r="F9" s="179" t="s">
        <v>77</v>
      </c>
      <c r="G9" s="180">
        <v>7841.5601899871863</v>
      </c>
      <c r="H9" s="180">
        <v>7397.3091234240437</v>
      </c>
      <c r="I9" s="180">
        <v>7146.9093656148525</v>
      </c>
      <c r="J9" s="180">
        <v>6864.1117847455798</v>
      </c>
      <c r="K9" s="180">
        <v>6552.4352174159103</v>
      </c>
      <c r="L9" s="180">
        <v>6252.4216312583685</v>
      </c>
      <c r="M9" s="180">
        <v>5981.7138885341192</v>
      </c>
      <c r="N9" s="180">
        <v>5682.9519144456044</v>
      </c>
      <c r="O9" s="180">
        <v>5375.172454866668</v>
      </c>
      <c r="P9" s="180">
        <v>5053.8317505237756</v>
      </c>
      <c r="Q9" s="180">
        <v>4668.2518870807799</v>
      </c>
      <c r="R9" s="180">
        <v>4275.6040897385556</v>
      </c>
    </row>
    <row r="10" spans="1:18" x14ac:dyDescent="0.25">
      <c r="A10" s="276"/>
      <c r="B10" s="276"/>
      <c r="C10" s="276" t="s">
        <v>80</v>
      </c>
      <c r="D10" s="280"/>
      <c r="E10" s="179" t="s">
        <v>78</v>
      </c>
      <c r="F10" s="179" t="s">
        <v>77</v>
      </c>
      <c r="G10" s="180">
        <v>7213.9766178002656</v>
      </c>
      <c r="H10" s="180">
        <v>6978.2801740934256</v>
      </c>
      <c r="I10" s="180">
        <v>6849.3944607619333</v>
      </c>
      <c r="J10" s="180">
        <v>6692.0968692672304</v>
      </c>
      <c r="K10" s="180">
        <v>6523.8739515686029</v>
      </c>
      <c r="L10" s="180">
        <v>6366.5808048208637</v>
      </c>
      <c r="M10" s="180">
        <v>6222.524023052506</v>
      </c>
      <c r="N10" s="180">
        <v>6074.9267487171319</v>
      </c>
      <c r="O10" s="180">
        <v>5926.4088849728423</v>
      </c>
      <c r="P10" s="180">
        <v>5773.7335777899871</v>
      </c>
      <c r="Q10" s="180">
        <v>5584.4593042766965</v>
      </c>
      <c r="R10" s="180">
        <v>5391.3803013056777</v>
      </c>
    </row>
    <row r="11" spans="1:18" x14ac:dyDescent="0.25">
      <c r="A11" s="276"/>
      <c r="B11" s="276"/>
      <c r="C11" s="276" t="s">
        <v>80</v>
      </c>
      <c r="D11" s="280"/>
      <c r="E11" s="179" t="s">
        <v>78</v>
      </c>
      <c r="F11" s="179" t="s">
        <v>79</v>
      </c>
      <c r="G11" s="180">
        <v>6477.84126061388</v>
      </c>
      <c r="H11" s="180">
        <v>6122.8465805927935</v>
      </c>
      <c r="I11" s="180">
        <v>5967.4322441518543</v>
      </c>
      <c r="J11" s="180">
        <v>5759.3605779881191</v>
      </c>
      <c r="K11" s="180">
        <v>5530.8964216948425</v>
      </c>
      <c r="L11" s="180">
        <v>5322.0562983284144</v>
      </c>
      <c r="M11" s="180">
        <v>5137.8363282944547</v>
      </c>
      <c r="N11" s="180">
        <v>4945.7084804808101</v>
      </c>
      <c r="O11" s="180">
        <v>4750.6684445698893</v>
      </c>
      <c r="P11" s="180">
        <v>4547.860566483243</v>
      </c>
      <c r="Q11" s="180">
        <v>4276.3875875100748</v>
      </c>
      <c r="R11" s="180">
        <v>3997.5455789600346</v>
      </c>
    </row>
    <row r="12" spans="1:18" x14ac:dyDescent="0.25">
      <c r="A12" s="276"/>
      <c r="B12" s="276" t="s">
        <v>13</v>
      </c>
      <c r="C12" s="276" t="s">
        <v>227</v>
      </c>
      <c r="D12" s="280" t="s">
        <v>72</v>
      </c>
      <c r="E12" s="179" t="s">
        <v>74</v>
      </c>
      <c r="F12" s="179" t="s">
        <v>73</v>
      </c>
      <c r="G12" s="180">
        <v>21882.062399931569</v>
      </c>
      <c r="H12" s="180">
        <v>21803.220767123257</v>
      </c>
      <c r="I12" s="180">
        <v>20979.900038738684</v>
      </c>
      <c r="J12" s="180">
        <v>20193.802025778976</v>
      </c>
      <c r="K12" s="180">
        <v>19388.174477604774</v>
      </c>
      <c r="L12" s="180">
        <v>18568.069562906108</v>
      </c>
      <c r="M12" s="180">
        <v>17761.170760801353</v>
      </c>
      <c r="N12" s="180">
        <v>16913.180979202847</v>
      </c>
      <c r="O12" s="180">
        <v>16053.818567744433</v>
      </c>
      <c r="P12" s="180">
        <v>15190.180231338139</v>
      </c>
      <c r="Q12" s="180">
        <v>14332.906835509608</v>
      </c>
      <c r="R12" s="180">
        <v>13478.994847299789</v>
      </c>
    </row>
    <row r="13" spans="1:18" x14ac:dyDescent="0.25">
      <c r="A13" s="276"/>
      <c r="B13" s="276"/>
      <c r="C13" s="276" t="s">
        <v>75</v>
      </c>
      <c r="D13" s="280"/>
      <c r="E13" s="179" t="s">
        <v>50</v>
      </c>
      <c r="F13" s="179" t="s">
        <v>73</v>
      </c>
      <c r="G13" s="180">
        <v>12948.869000124247</v>
      </c>
      <c r="H13" s="180">
        <v>12944.361096898207</v>
      </c>
      <c r="I13" s="180">
        <v>12482.986627126847</v>
      </c>
      <c r="J13" s="180">
        <v>12020.823021335103</v>
      </c>
      <c r="K13" s="180">
        <v>11557.981912866533</v>
      </c>
      <c r="L13" s="180">
        <v>11094.524284465282</v>
      </c>
      <c r="M13" s="180">
        <v>10630.595655211495</v>
      </c>
      <c r="N13" s="180">
        <v>10165.895774252403</v>
      </c>
      <c r="O13" s="180">
        <v>9700.1976324604548</v>
      </c>
      <c r="P13" s="180">
        <v>9233.4017196805635</v>
      </c>
      <c r="Q13" s="180">
        <v>8765.0907067544667</v>
      </c>
      <c r="R13" s="180">
        <v>8295.3100376567108</v>
      </c>
    </row>
    <row r="14" spans="1:18" x14ac:dyDescent="0.25">
      <c r="A14" s="276"/>
      <c r="B14" s="276"/>
      <c r="C14" s="276" t="s">
        <v>75</v>
      </c>
      <c r="D14" s="280"/>
      <c r="E14" s="179" t="s">
        <v>78</v>
      </c>
      <c r="F14" s="179" t="s">
        <v>73</v>
      </c>
      <c r="G14" s="180">
        <v>6257.0208328770987</v>
      </c>
      <c r="H14" s="180">
        <v>6241.655293374999</v>
      </c>
      <c r="I14" s="180">
        <v>6111.4027757940203</v>
      </c>
      <c r="J14" s="180">
        <v>5983.2530785022536</v>
      </c>
      <c r="K14" s="180">
        <v>5853.966666671794</v>
      </c>
      <c r="L14" s="180">
        <v>5724.1995329817446</v>
      </c>
      <c r="M14" s="180">
        <v>5595.9897614845813</v>
      </c>
      <c r="N14" s="180">
        <v>5464.9360045613084</v>
      </c>
      <c r="O14" s="180">
        <v>5333.6547980727883</v>
      </c>
      <c r="P14" s="180">
        <v>5201.9979853474933</v>
      </c>
      <c r="Q14" s="180">
        <v>5070.2662219824006</v>
      </c>
      <c r="R14" s="180">
        <v>4939.1647045449217</v>
      </c>
    </row>
    <row r="15" spans="1:18" ht="17.25" x14ac:dyDescent="0.25">
      <c r="A15" s="276"/>
      <c r="B15" s="276"/>
      <c r="C15" s="276" t="s">
        <v>75</v>
      </c>
      <c r="D15" s="280"/>
      <c r="E15" s="179" t="s">
        <v>78</v>
      </c>
      <c r="F15" s="179" t="s">
        <v>222</v>
      </c>
      <c r="G15" s="180">
        <v>4785.8790498481512</v>
      </c>
      <c r="H15" s="180">
        <v>4549.1148800430228</v>
      </c>
      <c r="I15" s="180">
        <v>4211.6519015124577</v>
      </c>
      <c r="J15" s="180">
        <v>3836.7102634812391</v>
      </c>
      <c r="K15" s="180">
        <v>3445.8090432485733</v>
      </c>
      <c r="L15" s="180">
        <v>3065.6373136179564</v>
      </c>
      <c r="M15" s="180">
        <v>2699.5272436799805</v>
      </c>
      <c r="N15" s="180">
        <v>2325.7842202048946</v>
      </c>
      <c r="O15" s="180">
        <v>1947.7401250118787</v>
      </c>
      <c r="P15" s="180">
        <v>1562.156473212423</v>
      </c>
      <c r="Q15" s="180">
        <v>1128.4177578327078</v>
      </c>
      <c r="R15" s="180">
        <v>687.40547443508763</v>
      </c>
    </row>
    <row r="16" spans="1:18" x14ac:dyDescent="0.25">
      <c r="A16" s="276"/>
      <c r="B16" s="276"/>
      <c r="C16" s="276" t="s">
        <v>75</v>
      </c>
      <c r="D16" s="280" t="s">
        <v>76</v>
      </c>
      <c r="E16" s="179" t="s">
        <v>74</v>
      </c>
      <c r="F16" s="179" t="s">
        <v>77</v>
      </c>
      <c r="G16" s="180">
        <v>11631.103511218962</v>
      </c>
      <c r="H16" s="180">
        <v>10989.501918712998</v>
      </c>
      <c r="I16" s="180">
        <v>9832.1237761689536</v>
      </c>
      <c r="J16" s="180">
        <v>8771.5085480026009</v>
      </c>
      <c r="K16" s="180">
        <v>7612.9531704066931</v>
      </c>
      <c r="L16" s="180">
        <v>6410.5886463443321</v>
      </c>
      <c r="M16" s="180">
        <v>5280.1177747525908</v>
      </c>
      <c r="N16" s="180">
        <v>3964.0380236717392</v>
      </c>
      <c r="O16" s="180">
        <v>2585.5168145932425</v>
      </c>
      <c r="P16" s="180">
        <v>1148.5591719104598</v>
      </c>
      <c r="Q16" s="180">
        <v>0</v>
      </c>
      <c r="R16" s="180">
        <v>0</v>
      </c>
    </row>
    <row r="17" spans="1:18" x14ac:dyDescent="0.25">
      <c r="A17" s="276"/>
      <c r="B17" s="276"/>
      <c r="C17" s="276" t="s">
        <v>75</v>
      </c>
      <c r="D17" s="280"/>
      <c r="E17" s="179" t="s">
        <v>50</v>
      </c>
      <c r="F17" s="179" t="s">
        <v>77</v>
      </c>
      <c r="G17" s="180">
        <v>1984.4594737487168</v>
      </c>
      <c r="H17" s="180">
        <v>1291.4898136553081</v>
      </c>
      <c r="I17" s="180">
        <v>411.16787396607185</v>
      </c>
      <c r="J17" s="180">
        <v>0</v>
      </c>
      <c r="K17" s="180">
        <v>0</v>
      </c>
      <c r="L17" s="180">
        <v>0</v>
      </c>
      <c r="M17" s="180">
        <v>0</v>
      </c>
      <c r="N17" s="180">
        <v>0</v>
      </c>
      <c r="O17" s="180">
        <v>0</v>
      </c>
      <c r="P17" s="180">
        <v>0</v>
      </c>
      <c r="Q17" s="180">
        <v>0</v>
      </c>
      <c r="R17" s="180">
        <v>0</v>
      </c>
    </row>
    <row r="18" spans="1:18" x14ac:dyDescent="0.25">
      <c r="A18" s="276"/>
      <c r="B18" s="276"/>
      <c r="C18" s="276" t="s">
        <v>75</v>
      </c>
      <c r="D18" s="280"/>
      <c r="E18" s="179" t="s">
        <v>78</v>
      </c>
      <c r="F18" s="179" t="s">
        <v>77</v>
      </c>
      <c r="G18" s="180">
        <v>3974.4056843145718</v>
      </c>
      <c r="H18" s="180">
        <v>3606.7521280849401</v>
      </c>
      <c r="I18" s="180">
        <v>3225.4666156277995</v>
      </c>
      <c r="J18" s="180">
        <v>2799.8625386578351</v>
      </c>
      <c r="K18" s="180">
        <v>2357.21647764829</v>
      </c>
      <c r="L18" s="180">
        <v>1931.6193338632645</v>
      </c>
      <c r="M18" s="180">
        <v>1526.6690720578101</v>
      </c>
      <c r="N18" s="180">
        <v>1116.1961359913735</v>
      </c>
      <c r="O18" s="180">
        <v>704.28720893288175</v>
      </c>
      <c r="P18" s="180">
        <v>285.89325036110216</v>
      </c>
      <c r="Q18" s="180">
        <v>0</v>
      </c>
      <c r="R18" s="180">
        <v>0</v>
      </c>
    </row>
    <row r="19" spans="1:18" x14ac:dyDescent="0.25">
      <c r="A19" s="277"/>
      <c r="B19" s="277"/>
      <c r="C19" s="277" t="s">
        <v>75</v>
      </c>
      <c r="D19" s="282"/>
      <c r="E19" s="181" t="s">
        <v>78</v>
      </c>
      <c r="F19" s="181" t="s">
        <v>79</v>
      </c>
      <c r="G19" s="182">
        <v>6477.84126061388</v>
      </c>
      <c r="H19" s="182">
        <v>6122.8465805927935</v>
      </c>
      <c r="I19" s="182">
        <v>5660.4276650322572</v>
      </c>
      <c r="J19" s="182">
        <v>5142.9926357214426</v>
      </c>
      <c r="K19" s="182">
        <v>4602.8063322535509</v>
      </c>
      <c r="L19" s="182">
        <v>4079.8852776849567</v>
      </c>
      <c r="M19" s="182">
        <v>3579.2255924213473</v>
      </c>
      <c r="N19" s="182">
        <v>3068.2992453505044</v>
      </c>
      <c r="O19" s="182">
        <v>2552.101926154889</v>
      </c>
      <c r="P19" s="182">
        <v>2025.7779807560119</v>
      </c>
      <c r="Q19" s="182">
        <v>1428.4301504430907</v>
      </c>
      <c r="R19" s="182">
        <v>821.3545065257822</v>
      </c>
    </row>
    <row r="20" spans="1:18" x14ac:dyDescent="0.25">
      <c r="A20" s="275" t="s">
        <v>82</v>
      </c>
      <c r="B20" s="275" t="s">
        <v>12</v>
      </c>
      <c r="C20" s="275" t="s">
        <v>88</v>
      </c>
      <c r="D20" s="283" t="s">
        <v>72</v>
      </c>
      <c r="E20" s="183" t="s">
        <v>74</v>
      </c>
      <c r="F20" s="183" t="s">
        <v>73</v>
      </c>
      <c r="G20" s="184">
        <v>21882.062399931569</v>
      </c>
      <c r="H20" s="184">
        <v>21731.320059779293</v>
      </c>
      <c r="I20" s="184">
        <v>21611.583695918609</v>
      </c>
      <c r="J20" s="184">
        <v>21532.109120449924</v>
      </c>
      <c r="K20" s="184">
        <v>21440.41484819417</v>
      </c>
      <c r="L20" s="184">
        <v>21278.750913855347</v>
      </c>
      <c r="M20" s="184">
        <v>21147.017949066001</v>
      </c>
      <c r="N20" s="184">
        <v>21005.083108079631</v>
      </c>
      <c r="O20" s="184">
        <v>20876.189713666099</v>
      </c>
      <c r="P20" s="184">
        <v>20766.276305040359</v>
      </c>
      <c r="Q20" s="184">
        <v>20678.390277998311</v>
      </c>
      <c r="R20" s="184">
        <v>20647.732694327486</v>
      </c>
    </row>
    <row r="21" spans="1:18" x14ac:dyDescent="0.25">
      <c r="A21" s="276"/>
      <c r="B21" s="276"/>
      <c r="C21" s="276" t="s">
        <v>80</v>
      </c>
      <c r="D21" s="280"/>
      <c r="E21" s="179" t="s">
        <v>50</v>
      </c>
      <c r="F21" s="179" t="s">
        <v>73</v>
      </c>
      <c r="G21" s="180">
        <v>12948.869000124247</v>
      </c>
      <c r="H21" s="180">
        <v>12942.60324194705</v>
      </c>
      <c r="I21" s="180">
        <v>12938.997190060149</v>
      </c>
      <c r="J21" s="180">
        <v>12935.418487823563</v>
      </c>
      <c r="K21" s="180">
        <v>12932.304099480965</v>
      </c>
      <c r="L21" s="180">
        <v>12929.44355461015</v>
      </c>
      <c r="M21" s="180">
        <v>12927.010279212151</v>
      </c>
      <c r="N21" s="180">
        <v>12924.589751645994</v>
      </c>
      <c r="O21" s="180">
        <v>12922.271958778299</v>
      </c>
      <c r="P21" s="180">
        <v>12920.039737787514</v>
      </c>
      <c r="Q21" s="180">
        <v>12917.935304639295</v>
      </c>
      <c r="R21" s="180">
        <v>12917.002593547886</v>
      </c>
    </row>
    <row r="22" spans="1:18" x14ac:dyDescent="0.25">
      <c r="A22" s="276"/>
      <c r="B22" s="276"/>
      <c r="C22" s="276" t="s">
        <v>80</v>
      </c>
      <c r="D22" s="280"/>
      <c r="E22" s="179" t="s">
        <v>78</v>
      </c>
      <c r="F22" s="179" t="s">
        <v>73</v>
      </c>
      <c r="G22" s="180">
        <v>6257.0208328770987</v>
      </c>
      <c r="H22" s="180">
        <v>6232.659671036371</v>
      </c>
      <c r="I22" s="180">
        <v>6215.9852581219066</v>
      </c>
      <c r="J22" s="180">
        <v>6201.8946072309009</v>
      </c>
      <c r="K22" s="180">
        <v>6186.7012329798708</v>
      </c>
      <c r="L22" s="180">
        <v>6166.2538390189447</v>
      </c>
      <c r="M22" s="180">
        <v>6148.4381454604099</v>
      </c>
      <c r="N22" s="180">
        <v>6129.0775862933506</v>
      </c>
      <c r="O22" s="180">
        <v>6109.7411995448738</v>
      </c>
      <c r="P22" s="180">
        <v>6090.9416922360342</v>
      </c>
      <c r="Q22" s="180">
        <v>6072.9097680428258</v>
      </c>
      <c r="R22" s="180">
        <v>6065.3268395892674</v>
      </c>
    </row>
    <row r="23" spans="1:18" x14ac:dyDescent="0.25">
      <c r="A23" s="276"/>
      <c r="B23" s="276"/>
      <c r="C23" s="276" t="s">
        <v>80</v>
      </c>
      <c r="D23" s="280"/>
      <c r="E23" s="179" t="s">
        <v>78</v>
      </c>
      <c r="F23" s="179" t="s">
        <v>79</v>
      </c>
      <c r="G23" s="180">
        <v>4785.8790498481512</v>
      </c>
      <c r="H23" s="180">
        <v>4436.7196049875784</v>
      </c>
      <c r="I23" s="180">
        <v>4220.670533370816</v>
      </c>
      <c r="J23" s="180">
        <v>3969.5015862809082</v>
      </c>
      <c r="K23" s="180">
        <v>3704.7318410170851</v>
      </c>
      <c r="L23" s="180">
        <v>3453.0503703828349</v>
      </c>
      <c r="M23" s="180">
        <v>3217.7893434687326</v>
      </c>
      <c r="N23" s="180">
        <v>2977.2541470450478</v>
      </c>
      <c r="O23" s="180">
        <v>2734.776662930954</v>
      </c>
      <c r="P23" s="180">
        <v>2487.1184062379375</v>
      </c>
      <c r="Q23" s="180">
        <v>2193.6638699921878</v>
      </c>
      <c r="R23" s="180">
        <v>2007.6898248114881</v>
      </c>
    </row>
    <row r="24" spans="1:18" x14ac:dyDescent="0.25">
      <c r="A24" s="276"/>
      <c r="B24" s="276"/>
      <c r="C24" s="276" t="s">
        <v>80</v>
      </c>
      <c r="D24" s="280" t="s">
        <v>76</v>
      </c>
      <c r="E24" s="179" t="s">
        <v>74</v>
      </c>
      <c r="F24" s="179" t="s">
        <v>77</v>
      </c>
      <c r="G24" s="180">
        <v>18061.202451074616</v>
      </c>
      <c r="H24" s="180">
        <v>17372.16133662943</v>
      </c>
      <c r="I24" s="180">
        <v>16830.103031420385</v>
      </c>
      <c r="J24" s="180">
        <v>16350.077785364727</v>
      </c>
      <c r="K24" s="180">
        <v>15807.264774780419</v>
      </c>
      <c r="L24" s="180">
        <v>14997.049197309996</v>
      </c>
      <c r="M24" s="180">
        <v>14232.923418034945</v>
      </c>
      <c r="N24" s="180">
        <v>13349.806942016357</v>
      </c>
      <c r="O24" s="180">
        <v>12426.660308963963</v>
      </c>
      <c r="P24" s="180">
        <v>11466.051071919142</v>
      </c>
      <c r="Q24" s="180">
        <v>10466.603757572415</v>
      </c>
      <c r="R24" s="180">
        <v>9978.1007295426807</v>
      </c>
    </row>
    <row r="25" spans="1:18" x14ac:dyDescent="0.25">
      <c r="A25" s="276"/>
      <c r="B25" s="276"/>
      <c r="C25" s="276" t="s">
        <v>80</v>
      </c>
      <c r="D25" s="280"/>
      <c r="E25" s="179" t="s">
        <v>50</v>
      </c>
      <c r="F25" s="179" t="s">
        <v>77</v>
      </c>
      <c r="G25" s="180">
        <v>7841.5601899871863</v>
      </c>
      <c r="H25" s="180">
        <v>7184.0835333409996</v>
      </c>
      <c r="I25" s="180">
        <v>6720.458185448806</v>
      </c>
      <c r="J25" s="180">
        <v>6224.4350144965074</v>
      </c>
      <c r="K25" s="180">
        <v>5699.5328570838292</v>
      </c>
      <c r="L25" s="180">
        <v>5116.5648446634395</v>
      </c>
      <c r="M25" s="180">
        <v>4562.9026756763387</v>
      </c>
      <c r="N25" s="180">
        <v>3981.1862753249529</v>
      </c>
      <c r="O25" s="180">
        <v>3390.4523894831623</v>
      </c>
      <c r="P25" s="180">
        <v>2786.1572588774306</v>
      </c>
      <c r="Q25" s="180">
        <v>2117.622969171583</v>
      </c>
      <c r="R25" s="180">
        <v>1724.9751718293583</v>
      </c>
    </row>
    <row r="26" spans="1:18" x14ac:dyDescent="0.25">
      <c r="A26" s="276"/>
      <c r="B26" s="276"/>
      <c r="C26" s="276" t="s">
        <v>80</v>
      </c>
      <c r="D26" s="280"/>
      <c r="E26" s="179" t="s">
        <v>78</v>
      </c>
      <c r="F26" s="179" t="s">
        <v>77</v>
      </c>
      <c r="G26" s="180">
        <v>7213.9766178002656</v>
      </c>
      <c r="H26" s="180">
        <v>6874.9468371689618</v>
      </c>
      <c r="I26" s="180">
        <v>6642.727786912953</v>
      </c>
      <c r="J26" s="180">
        <v>6382.0968584937582</v>
      </c>
      <c r="K26" s="180">
        <v>6110.5406038706551</v>
      </c>
      <c r="L26" s="180">
        <v>5834.2318689580252</v>
      </c>
      <c r="M26" s="180">
        <v>5571.1594990247604</v>
      </c>
      <c r="N26" s="180">
        <v>5304.5466365244965</v>
      </c>
      <c r="O26" s="180">
        <v>5037.0131846152999</v>
      </c>
      <c r="P26" s="180">
        <v>4765.3222892675558</v>
      </c>
      <c r="Q26" s="180">
        <v>4457.0324275893827</v>
      </c>
      <c r="R26" s="180">
        <v>4263.9534246183302</v>
      </c>
    </row>
    <row r="27" spans="1:18" x14ac:dyDescent="0.25">
      <c r="A27" s="276"/>
      <c r="B27" s="276"/>
      <c r="C27" s="276" t="s">
        <v>80</v>
      </c>
      <c r="D27" s="280"/>
      <c r="E27" s="179" t="s">
        <v>78</v>
      </c>
      <c r="F27" s="179" t="s">
        <v>79</v>
      </c>
      <c r="G27" s="180">
        <v>6477.84126061388</v>
      </c>
      <c r="H27" s="180">
        <v>5954.3256226411449</v>
      </c>
      <c r="I27" s="180">
        <v>5630.3903282485589</v>
      </c>
      <c r="J27" s="180">
        <v>5253.7977041331824</v>
      </c>
      <c r="K27" s="180">
        <v>4856.8125898882736</v>
      </c>
      <c r="L27" s="180">
        <v>4479.4515085701978</v>
      </c>
      <c r="M27" s="180">
        <v>4126.7105805846249</v>
      </c>
      <c r="N27" s="180">
        <v>3766.0617748193072</v>
      </c>
      <c r="O27" s="180">
        <v>3402.5007809567519</v>
      </c>
      <c r="P27" s="180">
        <v>3031.1719449184484</v>
      </c>
      <c r="Q27" s="180">
        <v>2591.1780079936343</v>
      </c>
      <c r="R27" s="180">
        <v>2312.3359994435973</v>
      </c>
    </row>
    <row r="28" spans="1:18" ht="15" customHeight="1" x14ac:dyDescent="0.25">
      <c r="A28" s="276"/>
      <c r="B28" s="276" t="s">
        <v>13</v>
      </c>
      <c r="C28" s="276" t="s">
        <v>87</v>
      </c>
      <c r="D28" s="280" t="s">
        <v>72</v>
      </c>
      <c r="E28" s="179" t="s">
        <v>74</v>
      </c>
      <c r="F28" s="179" t="s">
        <v>73</v>
      </c>
      <c r="G28" s="180">
        <v>21882.062399931569</v>
      </c>
      <c r="H28" s="180">
        <v>21731.320059779293</v>
      </c>
      <c r="I28" s="180">
        <v>20844.91932301889</v>
      </c>
      <c r="J28" s="180">
        <v>19997.957201559871</v>
      </c>
      <c r="K28" s="180">
        <v>19137.839646537232</v>
      </c>
      <c r="L28" s="180">
        <v>18206.416752934943</v>
      </c>
      <c r="M28" s="180">
        <v>17303.830641318356</v>
      </c>
      <c r="N28" s="180">
        <v>16389.671021359674</v>
      </c>
      <c r="O28" s="180">
        <v>15487.223682135809</v>
      </c>
      <c r="P28" s="180">
        <v>14602.415440403242</v>
      </c>
      <c r="Q28" s="180">
        <v>13738.250472708571</v>
      </c>
      <c r="R28" s="180">
        <v>12930.358817589371</v>
      </c>
    </row>
    <row r="29" spans="1:18" x14ac:dyDescent="0.25">
      <c r="A29" s="276"/>
      <c r="B29" s="276"/>
      <c r="C29" s="276" t="s">
        <v>75</v>
      </c>
      <c r="D29" s="280"/>
      <c r="E29" s="179" t="s">
        <v>50</v>
      </c>
      <c r="F29" s="179" t="s">
        <v>73</v>
      </c>
      <c r="G29" s="180">
        <v>12948.869000124247</v>
      </c>
      <c r="H29" s="180">
        <v>12942.60324194705</v>
      </c>
      <c r="I29" s="180">
        <v>12479.733954779533</v>
      </c>
      <c r="J29" s="180">
        <v>12016.300875597197</v>
      </c>
      <c r="K29" s="180">
        <v>11552.627482991382</v>
      </c>
      <c r="L29" s="180">
        <v>11088.433683178213</v>
      </c>
      <c r="M29" s="180">
        <v>10623.818817690424</v>
      </c>
      <c r="N29" s="180">
        <v>10158.272670754975</v>
      </c>
      <c r="O29" s="180">
        <v>9691.7810573099905</v>
      </c>
      <c r="P29" s="180">
        <v>9224.2056894559664</v>
      </c>
      <c r="Q29" s="180">
        <v>8755.4485437211279</v>
      </c>
      <c r="R29" s="180">
        <v>8286.4266702229088</v>
      </c>
    </row>
    <row r="30" spans="1:18" x14ac:dyDescent="0.25">
      <c r="A30" s="276"/>
      <c r="B30" s="276"/>
      <c r="C30" s="276" t="s">
        <v>75</v>
      </c>
      <c r="D30" s="280"/>
      <c r="E30" s="179" t="s">
        <v>78</v>
      </c>
      <c r="F30" s="179" t="s">
        <v>73</v>
      </c>
      <c r="G30" s="180">
        <v>6257.0208328770987</v>
      </c>
      <c r="H30" s="180">
        <v>6232.659671036371</v>
      </c>
      <c r="I30" s="180">
        <v>6094.5602057108072</v>
      </c>
      <c r="J30" s="180">
        <v>5959.1447582410101</v>
      </c>
      <c r="K30" s="180">
        <v>5822.7388020754897</v>
      </c>
      <c r="L30" s="180">
        <v>5681.1846486351142</v>
      </c>
      <c r="M30" s="180">
        <v>5542.3532812703552</v>
      </c>
      <c r="N30" s="180">
        <v>5402.1360105797094</v>
      </c>
      <c r="O30" s="180">
        <v>5262.0673406030674</v>
      </c>
      <c r="P30" s="180">
        <v>5122.6932021260673</v>
      </c>
      <c r="Q30" s="180">
        <v>4984.2437215256268</v>
      </c>
      <c r="R30" s="180">
        <v>4856.2596074600888</v>
      </c>
    </row>
    <row r="31" spans="1:18" x14ac:dyDescent="0.25">
      <c r="A31" s="276"/>
      <c r="B31" s="276"/>
      <c r="C31" s="276" t="s">
        <v>75</v>
      </c>
      <c r="D31" s="280"/>
      <c r="E31" s="179" t="s">
        <v>78</v>
      </c>
      <c r="F31" s="179" t="s">
        <v>79</v>
      </c>
      <c r="G31" s="180">
        <v>4785.8790498481512</v>
      </c>
      <c r="H31" s="180">
        <v>4436.7196049875784</v>
      </c>
      <c r="I31" s="180">
        <v>3986.8613514015765</v>
      </c>
      <c r="J31" s="180">
        <v>3499.5244383149234</v>
      </c>
      <c r="K31" s="180">
        <v>2996.227943026815</v>
      </c>
      <c r="L31" s="180">
        <v>2503.6609383407608</v>
      </c>
      <c r="M31" s="180">
        <v>2025.1555933473485</v>
      </c>
      <c r="N31" s="180">
        <v>1539.0172948168181</v>
      </c>
      <c r="O31" s="180">
        <v>1048.5779245683646</v>
      </c>
      <c r="P31" s="180">
        <v>550.59899771347239</v>
      </c>
      <c r="Q31" s="180">
        <v>4.4650072783161221</v>
      </c>
      <c r="R31" s="180">
        <v>0</v>
      </c>
    </row>
    <row r="32" spans="1:18" x14ac:dyDescent="0.25">
      <c r="A32" s="276"/>
      <c r="B32" s="276"/>
      <c r="C32" s="276" t="s">
        <v>75</v>
      </c>
      <c r="D32" s="280" t="s">
        <v>76</v>
      </c>
      <c r="E32" s="179" t="s">
        <v>74</v>
      </c>
      <c r="F32" s="179" t="s">
        <v>77</v>
      </c>
      <c r="G32" s="180">
        <v>11631.103511218962</v>
      </c>
      <c r="H32" s="180">
        <v>10556.295541569219</v>
      </c>
      <c r="I32" s="180">
        <v>8965.7110218813887</v>
      </c>
      <c r="J32" s="180">
        <v>7471.8894165712409</v>
      </c>
      <c r="K32" s="180">
        <v>5880.1276618315524</v>
      </c>
      <c r="L32" s="180">
        <v>3871.2552238993781</v>
      </c>
      <c r="M32" s="180">
        <v>1934.2764384378665</v>
      </c>
      <c r="N32" s="180">
        <v>0</v>
      </c>
      <c r="O32" s="180">
        <v>0</v>
      </c>
      <c r="P32" s="180">
        <v>0</v>
      </c>
      <c r="Q32" s="180">
        <v>0</v>
      </c>
      <c r="R32" s="180">
        <v>0</v>
      </c>
    </row>
    <row r="33" spans="1:18" x14ac:dyDescent="0.25">
      <c r="A33" s="276"/>
      <c r="B33" s="276"/>
      <c r="C33" s="276" t="s">
        <v>75</v>
      </c>
      <c r="D33" s="280"/>
      <c r="E33" s="179" t="s">
        <v>50</v>
      </c>
      <c r="F33" s="179" t="s">
        <v>77</v>
      </c>
      <c r="G33" s="180">
        <v>1984.4594737487168</v>
      </c>
      <c r="H33" s="180">
        <v>958.88765284081933</v>
      </c>
      <c r="I33" s="180">
        <v>0</v>
      </c>
      <c r="J33" s="180">
        <v>0</v>
      </c>
      <c r="K33" s="180">
        <v>0</v>
      </c>
      <c r="L33" s="180">
        <v>0</v>
      </c>
      <c r="M33" s="180">
        <v>0</v>
      </c>
      <c r="N33" s="180">
        <v>0</v>
      </c>
      <c r="O33" s="180">
        <v>0</v>
      </c>
      <c r="P33" s="180">
        <v>0</v>
      </c>
      <c r="Q33" s="180">
        <v>0</v>
      </c>
      <c r="R33" s="180">
        <v>0</v>
      </c>
    </row>
    <row r="34" spans="1:18" x14ac:dyDescent="0.25">
      <c r="A34" s="276"/>
      <c r="B34" s="276"/>
      <c r="C34" s="276" t="s">
        <v>75</v>
      </c>
      <c r="D34" s="280"/>
      <c r="E34" s="179" t="s">
        <v>78</v>
      </c>
      <c r="F34" s="179" t="s">
        <v>77</v>
      </c>
      <c r="G34" s="180">
        <v>3974.4056843145718</v>
      </c>
      <c r="H34" s="180">
        <v>3445.5665446290609</v>
      </c>
      <c r="I34" s="180">
        <v>2903.0954487160457</v>
      </c>
      <c r="J34" s="180">
        <v>2316.3057882901912</v>
      </c>
      <c r="K34" s="180">
        <v>1712.4741438247675</v>
      </c>
      <c r="L34" s="180">
        <v>1101.2292934073455</v>
      </c>
      <c r="M34" s="180">
        <v>510.63132496949845</v>
      </c>
      <c r="N34" s="180">
        <v>0</v>
      </c>
      <c r="O34" s="180">
        <v>0</v>
      </c>
      <c r="P34" s="180">
        <v>0</v>
      </c>
      <c r="Q34" s="180">
        <v>0</v>
      </c>
      <c r="R34" s="180">
        <v>0</v>
      </c>
    </row>
    <row r="35" spans="1:18" x14ac:dyDescent="0.25">
      <c r="A35" s="277"/>
      <c r="B35" s="277"/>
      <c r="C35" s="277" t="s">
        <v>75</v>
      </c>
      <c r="D35" s="282"/>
      <c r="E35" s="181" t="s">
        <v>78</v>
      </c>
      <c r="F35" s="181" t="s">
        <v>79</v>
      </c>
      <c r="G35" s="182">
        <v>6477.84126061388</v>
      </c>
      <c r="H35" s="182">
        <v>5954.3256226411449</v>
      </c>
      <c r="I35" s="182">
        <v>5323.3857491289709</v>
      </c>
      <c r="J35" s="182">
        <v>4637.4297618665005</v>
      </c>
      <c r="K35" s="182">
        <v>3928.7225004469619</v>
      </c>
      <c r="L35" s="182">
        <v>3237.2804879267487</v>
      </c>
      <c r="M35" s="182">
        <v>2568.0998447114998</v>
      </c>
      <c r="N35" s="182">
        <v>1888.6525396890056</v>
      </c>
      <c r="O35" s="182">
        <v>1203.9342625417391</v>
      </c>
      <c r="P35" s="182">
        <v>509.08935919121967</v>
      </c>
      <c r="Q35" s="182">
        <v>0</v>
      </c>
      <c r="R35" s="182">
        <v>0</v>
      </c>
    </row>
    <row r="36" spans="1:18" x14ac:dyDescent="0.25">
      <c r="A36" s="275" t="s">
        <v>83</v>
      </c>
      <c r="B36" s="275" t="s">
        <v>12</v>
      </c>
      <c r="C36" s="275" t="s">
        <v>88</v>
      </c>
      <c r="D36" s="283" t="s">
        <v>72</v>
      </c>
      <c r="E36" s="183" t="s">
        <v>74</v>
      </c>
      <c r="F36" s="183" t="s">
        <v>73</v>
      </c>
      <c r="G36" s="184">
        <v>21882.062399931569</v>
      </c>
      <c r="H36" s="184">
        <v>21533.146426684016</v>
      </c>
      <c r="I36" s="184">
        <v>21485.655699204566</v>
      </c>
      <c r="J36" s="184">
        <v>21471.59002600957</v>
      </c>
      <c r="K36" s="184">
        <v>21440.41484819417</v>
      </c>
      <c r="L36" s="184">
        <v>21345.120787821557</v>
      </c>
      <c r="M36" s="184">
        <v>21268.883984231845</v>
      </c>
      <c r="N36" s="184">
        <v>21110.466093302093</v>
      </c>
      <c r="O36" s="184">
        <v>20966.160688221429</v>
      </c>
      <c r="P36" s="184">
        <v>20839.372508917422</v>
      </c>
      <c r="Q36" s="184">
        <v>20739.478141668853</v>
      </c>
      <c r="R36" s="184">
        <v>20704.38453950128</v>
      </c>
    </row>
    <row r="37" spans="1:18" x14ac:dyDescent="0.25">
      <c r="A37" s="276"/>
      <c r="B37" s="276"/>
      <c r="C37" s="276" t="s">
        <v>80</v>
      </c>
      <c r="D37" s="280"/>
      <c r="E37" s="179" t="s">
        <v>50</v>
      </c>
      <c r="F37" s="179" t="s">
        <v>73</v>
      </c>
      <c r="G37" s="180">
        <v>12948.869000124247</v>
      </c>
      <c r="H37" s="180">
        <v>12937.786714899534</v>
      </c>
      <c r="I37" s="180">
        <v>12935.995590251589</v>
      </c>
      <c r="J37" s="180">
        <v>12934.120008962396</v>
      </c>
      <c r="K37" s="180">
        <v>12932.304099480965</v>
      </c>
      <c r="L37" s="180">
        <v>12929.673740827451</v>
      </c>
      <c r="M37" s="180">
        <v>12927.430695440404</v>
      </c>
      <c r="N37" s="180">
        <v>12925.003535574731</v>
      </c>
      <c r="O37" s="180">
        <v>12922.660224005233</v>
      </c>
      <c r="P37" s="180">
        <v>12920.395624078214</v>
      </c>
      <c r="Q37" s="180">
        <v>12918.156691374923</v>
      </c>
      <c r="R37" s="180">
        <v>12916.606689341768</v>
      </c>
    </row>
    <row r="38" spans="1:18" x14ac:dyDescent="0.25">
      <c r="A38" s="276"/>
      <c r="B38" s="276"/>
      <c r="C38" s="276" t="s">
        <v>80</v>
      </c>
      <c r="D38" s="280"/>
      <c r="E38" s="179" t="s">
        <v>78</v>
      </c>
      <c r="F38" s="179" t="s">
        <v>73</v>
      </c>
      <c r="G38" s="180">
        <v>6257.0208328770987</v>
      </c>
      <c r="H38" s="180">
        <v>6207.6441748136594</v>
      </c>
      <c r="I38" s="180">
        <v>6199.9527587210896</v>
      </c>
      <c r="J38" s="180">
        <v>6194.0518478508384</v>
      </c>
      <c r="K38" s="180">
        <v>6186.7012329798708</v>
      </c>
      <c r="L38" s="180">
        <v>6172.4255019444809</v>
      </c>
      <c r="M38" s="180">
        <v>6160.4238897874802</v>
      </c>
      <c r="N38" s="180">
        <v>6140.6497794285315</v>
      </c>
      <c r="O38" s="180">
        <v>6121.0001794341688</v>
      </c>
      <c r="P38" s="180">
        <v>6101.7881302913984</v>
      </c>
      <c r="Q38" s="180">
        <v>6083.3460581082045</v>
      </c>
      <c r="R38" s="180">
        <v>6075.5766918790159</v>
      </c>
    </row>
    <row r="39" spans="1:18" x14ac:dyDescent="0.25">
      <c r="A39" s="276"/>
      <c r="B39" s="276"/>
      <c r="C39" s="276" t="s">
        <v>80</v>
      </c>
      <c r="D39" s="280"/>
      <c r="E39" s="179" t="s">
        <v>78</v>
      </c>
      <c r="F39" s="179" t="s">
        <v>79</v>
      </c>
      <c r="G39" s="180">
        <v>4785.8790498481512</v>
      </c>
      <c r="H39" s="180">
        <v>4099.533779821264</v>
      </c>
      <c r="I39" s="180">
        <v>3995.8799832599402</v>
      </c>
      <c r="J39" s="180">
        <v>3857.1063112254806</v>
      </c>
      <c r="K39" s="180">
        <v>3704.7318410170851</v>
      </c>
      <c r="L39" s="180">
        <v>3453.0503703828349</v>
      </c>
      <c r="M39" s="180">
        <v>3217.7893434687326</v>
      </c>
      <c r="N39" s="180">
        <v>2977.2541470450478</v>
      </c>
      <c r="O39" s="180">
        <v>2734.776662930954</v>
      </c>
      <c r="P39" s="180">
        <v>2487.1184062379375</v>
      </c>
      <c r="Q39" s="180">
        <v>2193.6638699921878</v>
      </c>
      <c r="R39" s="180">
        <v>2007.6898248114881</v>
      </c>
    </row>
    <row r="40" spans="1:18" x14ac:dyDescent="0.25">
      <c r="A40" s="276"/>
      <c r="B40" s="276"/>
      <c r="C40" s="276" t="s">
        <v>80</v>
      </c>
      <c r="D40" s="280" t="s">
        <v>76</v>
      </c>
      <c r="E40" s="179" t="s">
        <v>74</v>
      </c>
      <c r="F40" s="179" t="s">
        <v>77</v>
      </c>
      <c r="G40" s="180">
        <v>18061.202451074616</v>
      </c>
      <c r="H40" s="180">
        <v>16538.997608817135</v>
      </c>
      <c r="I40" s="180">
        <v>16274.660546212168</v>
      </c>
      <c r="J40" s="180">
        <v>16072.356542760566</v>
      </c>
      <c r="K40" s="180">
        <v>15807.264774780419</v>
      </c>
      <c r="L40" s="180">
        <v>15236.366465280778</v>
      </c>
      <c r="M40" s="180">
        <v>14711.557953976497</v>
      </c>
      <c r="N40" s="180">
        <v>13828.44147795792</v>
      </c>
      <c r="O40" s="180">
        <v>12905.294844905507</v>
      </c>
      <c r="P40" s="180">
        <v>11944.685607860718</v>
      </c>
      <c r="Q40" s="180">
        <v>10945.238293513978</v>
      </c>
      <c r="R40" s="180">
        <v>10456.735265484245</v>
      </c>
    </row>
    <row r="41" spans="1:18" x14ac:dyDescent="0.25">
      <c r="A41" s="276"/>
      <c r="B41" s="276"/>
      <c r="C41" s="276" t="s">
        <v>80</v>
      </c>
      <c r="D41" s="280"/>
      <c r="E41" s="179" t="s">
        <v>50</v>
      </c>
      <c r="F41" s="179" t="s">
        <v>77</v>
      </c>
      <c r="G41" s="180">
        <v>7841.5601899871863</v>
      </c>
      <c r="H41" s="180">
        <v>6544.4067630919499</v>
      </c>
      <c r="I41" s="180">
        <v>6294.0070052827832</v>
      </c>
      <c r="J41" s="180">
        <v>6011.209424413496</v>
      </c>
      <c r="K41" s="180">
        <v>5699.5328570838292</v>
      </c>
      <c r="L41" s="180">
        <v>5186.2936808432578</v>
      </c>
      <c r="M41" s="180">
        <v>4702.3603480359889</v>
      </c>
      <c r="N41" s="180">
        <v>4120.6439476845962</v>
      </c>
      <c r="O41" s="180">
        <v>3529.9100618428129</v>
      </c>
      <c r="P41" s="180">
        <v>2925.6149312370876</v>
      </c>
      <c r="Q41" s="180">
        <v>2257.0806415312363</v>
      </c>
      <c r="R41" s="180">
        <v>1864.4328441890073</v>
      </c>
    </row>
    <row r="42" spans="1:18" x14ac:dyDescent="0.25">
      <c r="A42" s="276"/>
      <c r="B42" s="276"/>
      <c r="C42" s="276" t="s">
        <v>80</v>
      </c>
      <c r="D42" s="280"/>
      <c r="E42" s="179" t="s">
        <v>78</v>
      </c>
      <c r="F42" s="179" t="s">
        <v>77</v>
      </c>
      <c r="G42" s="180">
        <v>7213.9766178002656</v>
      </c>
      <c r="H42" s="180">
        <v>6564.9468263955005</v>
      </c>
      <c r="I42" s="180">
        <v>6436.0611130639791</v>
      </c>
      <c r="J42" s="180">
        <v>6278.763521569289</v>
      </c>
      <c r="K42" s="180">
        <v>6110.5406038706551</v>
      </c>
      <c r="L42" s="180">
        <v>5849.9141201984357</v>
      </c>
      <c r="M42" s="180">
        <v>5602.5240015055761</v>
      </c>
      <c r="N42" s="180">
        <v>5335.9111390053213</v>
      </c>
      <c r="O42" s="180">
        <v>5068.3776870961219</v>
      </c>
      <c r="P42" s="180">
        <v>4796.6867917483651</v>
      </c>
      <c r="Q42" s="180">
        <v>4488.3969300701947</v>
      </c>
      <c r="R42" s="180">
        <v>4295.3179270991632</v>
      </c>
    </row>
    <row r="43" spans="1:18" x14ac:dyDescent="0.25">
      <c r="A43" s="276"/>
      <c r="B43" s="276"/>
      <c r="C43" s="276" t="s">
        <v>80</v>
      </c>
      <c r="D43" s="280"/>
      <c r="E43" s="179" t="s">
        <v>78</v>
      </c>
      <c r="F43" s="179" t="s">
        <v>79</v>
      </c>
      <c r="G43" s="180">
        <v>6477.84126061388</v>
      </c>
      <c r="H43" s="180">
        <v>5448.7627487862455</v>
      </c>
      <c r="I43" s="180">
        <v>5293.3484123452827</v>
      </c>
      <c r="J43" s="180">
        <v>5085.276746181572</v>
      </c>
      <c r="K43" s="180">
        <v>4856.8125898882736</v>
      </c>
      <c r="L43" s="180">
        <v>4479.4515085701978</v>
      </c>
      <c r="M43" s="180">
        <v>4126.7105805846249</v>
      </c>
      <c r="N43" s="180">
        <v>3766.0617748193072</v>
      </c>
      <c r="O43" s="180">
        <v>3402.5007809567519</v>
      </c>
      <c r="P43" s="180">
        <v>3031.1719449184484</v>
      </c>
      <c r="Q43" s="180">
        <v>2591.1780079936343</v>
      </c>
      <c r="R43" s="180">
        <v>2312.3359994435973</v>
      </c>
    </row>
    <row r="44" spans="1:18" ht="15" customHeight="1" x14ac:dyDescent="0.25">
      <c r="A44" s="276"/>
      <c r="B44" s="276" t="s">
        <v>13</v>
      </c>
      <c r="C44" s="276" t="s">
        <v>87</v>
      </c>
      <c r="D44" s="280" t="s">
        <v>72</v>
      </c>
      <c r="E44" s="179" t="s">
        <v>74</v>
      </c>
      <c r="F44" s="179" t="s">
        <v>73</v>
      </c>
      <c r="G44" s="180">
        <v>21882.062399931569</v>
      </c>
      <c r="H44" s="180">
        <v>21533.146426684016</v>
      </c>
      <c r="I44" s="180">
        <v>20718.838997415853</v>
      </c>
      <c r="J44" s="180">
        <v>19937.288564683153</v>
      </c>
      <c r="K44" s="180">
        <v>19137.839646537232</v>
      </c>
      <c r="L44" s="180">
        <v>18273.10746723165</v>
      </c>
      <c r="M44" s="180">
        <v>17426.459686371352</v>
      </c>
      <c r="N44" s="180">
        <v>16495.866959443545</v>
      </c>
      <c r="O44" s="180">
        <v>15578.015809215391</v>
      </c>
      <c r="P44" s="180">
        <v>14676.277195581271</v>
      </c>
      <c r="Q44" s="180">
        <v>13800.075020328286</v>
      </c>
      <c r="R44" s="180">
        <v>12987.792031496439</v>
      </c>
    </row>
    <row r="45" spans="1:18" x14ac:dyDescent="0.25">
      <c r="A45" s="276"/>
      <c r="B45" s="276"/>
      <c r="C45" s="276" t="s">
        <v>75</v>
      </c>
      <c r="D45" s="280"/>
      <c r="E45" s="179" t="s">
        <v>50</v>
      </c>
      <c r="F45" s="179" t="s">
        <v>73</v>
      </c>
      <c r="G45" s="180">
        <v>12948.869000124247</v>
      </c>
      <c r="H45" s="180">
        <v>12937.786714899534</v>
      </c>
      <c r="I45" s="180">
        <v>12476.724719469283</v>
      </c>
      <c r="J45" s="180">
        <v>12014.995537337069</v>
      </c>
      <c r="K45" s="180">
        <v>11552.627482991382</v>
      </c>
      <c r="L45" s="180">
        <v>11088.667042973684</v>
      </c>
      <c r="M45" s="180">
        <v>10624.246787172005</v>
      </c>
      <c r="N45" s="180">
        <v>10158.695732550184</v>
      </c>
      <c r="O45" s="180">
        <v>9692.1799863896395</v>
      </c>
      <c r="P45" s="180">
        <v>9224.5732425444639</v>
      </c>
      <c r="Q45" s="180">
        <v>8755.6793448726057</v>
      </c>
      <c r="R45" s="180">
        <v>8286.5085129986692</v>
      </c>
    </row>
    <row r="46" spans="1:18" x14ac:dyDescent="0.25">
      <c r="A46" s="276"/>
      <c r="B46" s="276"/>
      <c r="C46" s="276" t="s">
        <v>75</v>
      </c>
      <c r="D46" s="280"/>
      <c r="E46" s="179" t="s">
        <v>78</v>
      </c>
      <c r="F46" s="179" t="s">
        <v>73</v>
      </c>
      <c r="G46" s="180">
        <v>6257.0208328770987</v>
      </c>
      <c r="H46" s="180">
        <v>6207.6441748136594</v>
      </c>
      <c r="I46" s="180">
        <v>6078.5431949578588</v>
      </c>
      <c r="J46" s="180">
        <v>5951.3174110721438</v>
      </c>
      <c r="K46" s="180">
        <v>5822.7388020754897</v>
      </c>
      <c r="L46" s="180">
        <v>5687.3332886360249</v>
      </c>
      <c r="M46" s="180">
        <v>5554.2825230497729</v>
      </c>
      <c r="N46" s="180">
        <v>5413.6422886195005</v>
      </c>
      <c r="O46" s="180">
        <v>5273.2508350792168</v>
      </c>
      <c r="P46" s="180">
        <v>5133.4563638342488</v>
      </c>
      <c r="Q46" s="180">
        <v>4994.589343145587</v>
      </c>
      <c r="R46" s="180">
        <v>4866.4094917376669</v>
      </c>
    </row>
    <row r="47" spans="1:18" x14ac:dyDescent="0.25">
      <c r="A47" s="276"/>
      <c r="B47" s="276"/>
      <c r="C47" s="276" t="s">
        <v>75</v>
      </c>
      <c r="D47" s="280"/>
      <c r="E47" s="179" t="s">
        <v>78</v>
      </c>
      <c r="F47" s="179" t="s">
        <v>79</v>
      </c>
      <c r="G47" s="180">
        <v>4785.8790498481512</v>
      </c>
      <c r="H47" s="180">
        <v>4099.533779821264</v>
      </c>
      <c r="I47" s="180">
        <v>3762.070801290698</v>
      </c>
      <c r="J47" s="180">
        <v>3387.1291632594798</v>
      </c>
      <c r="K47" s="180">
        <v>2996.227943026815</v>
      </c>
      <c r="L47" s="180">
        <v>2503.6609383407608</v>
      </c>
      <c r="M47" s="180">
        <v>2025.1555933473485</v>
      </c>
      <c r="N47" s="180">
        <v>1539.0172948168181</v>
      </c>
      <c r="O47" s="180">
        <v>1048.5779245683646</v>
      </c>
      <c r="P47" s="180">
        <v>550.59899771347239</v>
      </c>
      <c r="Q47" s="180">
        <v>4.4650072783161221</v>
      </c>
      <c r="R47" s="180">
        <v>0</v>
      </c>
    </row>
    <row r="48" spans="1:18" x14ac:dyDescent="0.25">
      <c r="A48" s="276"/>
      <c r="B48" s="276"/>
      <c r="C48" s="276" t="s">
        <v>75</v>
      </c>
      <c r="D48" s="280" t="s">
        <v>76</v>
      </c>
      <c r="E48" s="179" t="s">
        <v>74</v>
      </c>
      <c r="F48" s="179" t="s">
        <v>77</v>
      </c>
      <c r="G48" s="180">
        <v>11631.103511218962</v>
      </c>
      <c r="H48" s="180">
        <v>9256.676410137843</v>
      </c>
      <c r="I48" s="180">
        <v>8099.298267593831</v>
      </c>
      <c r="J48" s="180">
        <v>7038.6830394274484</v>
      </c>
      <c r="K48" s="180">
        <v>5880.1276618315524</v>
      </c>
      <c r="L48" s="180">
        <v>4244.5567606254044</v>
      </c>
      <c r="M48" s="180">
        <v>2680.8795118898897</v>
      </c>
      <c r="N48" s="180">
        <v>558.29184693924253</v>
      </c>
      <c r="O48" s="180">
        <v>0</v>
      </c>
      <c r="P48" s="180">
        <v>0</v>
      </c>
      <c r="Q48" s="180">
        <v>0</v>
      </c>
      <c r="R48" s="180">
        <v>0</v>
      </c>
    </row>
    <row r="49" spans="1:18" x14ac:dyDescent="0.25">
      <c r="A49" s="276"/>
      <c r="B49" s="276"/>
      <c r="C49" s="276" t="s">
        <v>75</v>
      </c>
      <c r="D49" s="280"/>
      <c r="E49" s="179" t="s">
        <v>50</v>
      </c>
      <c r="F49" s="179" t="s">
        <v>77</v>
      </c>
      <c r="G49" s="180">
        <v>1984.4594737487168</v>
      </c>
      <c r="H49" s="180">
        <v>0</v>
      </c>
      <c r="I49" s="180">
        <v>0</v>
      </c>
      <c r="J49" s="180">
        <v>0</v>
      </c>
      <c r="K49" s="180">
        <v>0</v>
      </c>
      <c r="L49" s="180">
        <v>0</v>
      </c>
      <c r="M49" s="180">
        <v>0</v>
      </c>
      <c r="N49" s="180">
        <v>0</v>
      </c>
      <c r="O49" s="180">
        <v>0</v>
      </c>
      <c r="P49" s="180">
        <v>0</v>
      </c>
      <c r="Q49" s="180">
        <v>0</v>
      </c>
      <c r="R49" s="180">
        <v>0</v>
      </c>
    </row>
    <row r="50" spans="1:18" x14ac:dyDescent="0.25">
      <c r="A50" s="276"/>
      <c r="B50" s="276"/>
      <c r="C50" s="276" t="s">
        <v>75</v>
      </c>
      <c r="D50" s="280"/>
      <c r="E50" s="179" t="s">
        <v>78</v>
      </c>
      <c r="F50" s="179" t="s">
        <v>77</v>
      </c>
      <c r="G50" s="180">
        <v>3974.4056843145718</v>
      </c>
      <c r="H50" s="180">
        <v>2962.0097942614093</v>
      </c>
      <c r="I50" s="180">
        <v>2580.7242818042905</v>
      </c>
      <c r="J50" s="180">
        <v>2155.1202048343107</v>
      </c>
      <c r="K50" s="180">
        <v>1712.4741438247675</v>
      </c>
      <c r="L50" s="180">
        <v>1125.6914165838541</v>
      </c>
      <c r="M50" s="180">
        <v>559.55557132252466</v>
      </c>
      <c r="N50" s="180">
        <v>0</v>
      </c>
      <c r="O50" s="180">
        <v>0</v>
      </c>
      <c r="P50" s="180">
        <v>0</v>
      </c>
      <c r="Q50" s="180">
        <v>0</v>
      </c>
      <c r="R50" s="180">
        <v>0</v>
      </c>
    </row>
    <row r="51" spans="1:18" x14ac:dyDescent="0.25">
      <c r="A51" s="277"/>
      <c r="B51" s="277"/>
      <c r="C51" s="277" t="s">
        <v>75</v>
      </c>
      <c r="D51" s="282"/>
      <c r="E51" s="181" t="s">
        <v>78</v>
      </c>
      <c r="F51" s="181" t="s">
        <v>79</v>
      </c>
      <c r="G51" s="182">
        <v>6477.84126061388</v>
      </c>
      <c r="H51" s="182">
        <v>5448.7627487862455</v>
      </c>
      <c r="I51" s="182">
        <v>4986.3438332257028</v>
      </c>
      <c r="J51" s="182">
        <v>4468.9088039148737</v>
      </c>
      <c r="K51" s="182">
        <v>3928.7225004469619</v>
      </c>
      <c r="L51" s="182">
        <v>3237.2804879267487</v>
      </c>
      <c r="M51" s="182">
        <v>2568.0998447114998</v>
      </c>
      <c r="N51" s="182">
        <v>1888.6525396890056</v>
      </c>
      <c r="O51" s="182">
        <v>1203.9342625417391</v>
      </c>
      <c r="P51" s="182">
        <v>509.08935919121967</v>
      </c>
      <c r="Q51" s="182">
        <v>0</v>
      </c>
      <c r="R51" s="182">
        <v>0</v>
      </c>
    </row>
    <row r="52" spans="1:18" ht="15" customHeight="1" x14ac:dyDescent="0.25">
      <c r="A52" s="275" t="s">
        <v>86</v>
      </c>
      <c r="B52" s="275" t="s">
        <v>12</v>
      </c>
      <c r="C52" s="275" t="s">
        <v>88</v>
      </c>
      <c r="D52" s="283" t="s">
        <v>72</v>
      </c>
      <c r="E52" s="183" t="s">
        <v>74</v>
      </c>
      <c r="F52" s="183" t="s">
        <v>73</v>
      </c>
      <c r="G52" s="184">
        <v>14610.984737081868</v>
      </c>
      <c r="H52" s="184">
        <v>14209.352762144739</v>
      </c>
      <c r="I52" s="184">
        <v>13888.778831159192</v>
      </c>
      <c r="J52" s="184">
        <v>13629.150246821848</v>
      </c>
      <c r="K52" s="184">
        <v>13334.890625449008</v>
      </c>
      <c r="L52" s="184">
        <v>12864.648619979414</v>
      </c>
      <c r="M52" s="184">
        <v>12434.974044720726</v>
      </c>
      <c r="N52" s="184">
        <v>11939.314045925677</v>
      </c>
      <c r="O52" s="184">
        <v>11436.137900907252</v>
      </c>
      <c r="P52" s="184">
        <v>10922.959770500087</v>
      </c>
      <c r="Q52" s="184">
        <v>10419.931079704205</v>
      </c>
      <c r="R52" s="184">
        <v>10197.77323655984</v>
      </c>
    </row>
    <row r="53" spans="1:18" x14ac:dyDescent="0.25">
      <c r="A53" s="276"/>
      <c r="B53" s="276"/>
      <c r="C53" s="276" t="s">
        <v>80</v>
      </c>
      <c r="D53" s="280"/>
      <c r="E53" s="179" t="s">
        <v>50</v>
      </c>
      <c r="F53" s="179" t="s">
        <v>73</v>
      </c>
      <c r="G53" s="180">
        <v>5206.3302616921201</v>
      </c>
      <c r="H53" s="180">
        <v>4926.5924324422704</v>
      </c>
      <c r="I53" s="180">
        <v>4740.3381410235934</v>
      </c>
      <c r="J53" s="180">
        <v>4549.0936816893782</v>
      </c>
      <c r="K53" s="180">
        <v>4354.7987188787047</v>
      </c>
      <c r="L53" s="180">
        <v>4147.5329550033312</v>
      </c>
      <c r="M53" s="180">
        <v>3961.903500693491</v>
      </c>
      <c r="N53" s="180">
        <v>3778.2756982541473</v>
      </c>
      <c r="O53" s="180">
        <v>3607.1597083710139</v>
      </c>
      <c r="P53" s="180">
        <v>3440.539599441754</v>
      </c>
      <c r="Q53" s="180">
        <v>3269.5115788300309</v>
      </c>
      <c r="R53" s="180">
        <v>3175.9776155437694</v>
      </c>
    </row>
    <row r="54" spans="1:18" x14ac:dyDescent="0.25">
      <c r="A54" s="276"/>
      <c r="B54" s="276"/>
      <c r="C54" s="276" t="s">
        <v>80</v>
      </c>
      <c r="D54" s="280"/>
      <c r="E54" s="179" t="s">
        <v>78</v>
      </c>
      <c r="F54" s="179" t="s">
        <v>73</v>
      </c>
      <c r="G54" s="180">
        <v>3864.5692341494382</v>
      </c>
      <c r="H54" s="180">
        <v>3759.5795068243374</v>
      </c>
      <c r="I54" s="180">
        <v>3689.4742217595272</v>
      </c>
      <c r="J54" s="180">
        <v>3617.7698831621228</v>
      </c>
      <c r="K54" s="180">
        <v>3545.7309319266756</v>
      </c>
      <c r="L54" s="180">
        <v>3469.7292120894199</v>
      </c>
      <c r="M54" s="180">
        <v>3402.2348900009001</v>
      </c>
      <c r="N54" s="180">
        <v>3335.435304703894</v>
      </c>
      <c r="O54" s="180">
        <v>3270.6841544383592</v>
      </c>
      <c r="P54" s="180">
        <v>3208.6566540428062</v>
      </c>
      <c r="Q54" s="180">
        <v>3146.2363907926324</v>
      </c>
      <c r="R54" s="180">
        <v>3112.4888894417677</v>
      </c>
    </row>
    <row r="55" spans="1:18" x14ac:dyDescent="0.25">
      <c r="A55" s="276"/>
      <c r="B55" s="276"/>
      <c r="C55" s="276" t="s">
        <v>80</v>
      </c>
      <c r="D55" s="280"/>
      <c r="E55" s="179" t="s">
        <v>78</v>
      </c>
      <c r="F55" s="179" t="s">
        <v>79</v>
      </c>
      <c r="G55" s="180">
        <v>4785.8790498481512</v>
      </c>
      <c r="H55" s="180">
        <v>4436.7196049875784</v>
      </c>
      <c r="I55" s="180">
        <v>4220.670533370816</v>
      </c>
      <c r="J55" s="180">
        <v>3969.5015862809082</v>
      </c>
      <c r="K55" s="180">
        <v>3704.7318410170851</v>
      </c>
      <c r="L55" s="180">
        <v>3453.0503703828349</v>
      </c>
      <c r="M55" s="180">
        <v>3217.7893434687326</v>
      </c>
      <c r="N55" s="180">
        <v>2977.2541470450478</v>
      </c>
      <c r="O55" s="180">
        <v>2734.776662930954</v>
      </c>
      <c r="P55" s="180">
        <v>2487.1184062379375</v>
      </c>
      <c r="Q55" s="180">
        <v>2193.6638699921878</v>
      </c>
      <c r="R55" s="180">
        <v>2007.6898248114881</v>
      </c>
    </row>
    <row r="56" spans="1:18" x14ac:dyDescent="0.25">
      <c r="A56" s="276"/>
      <c r="B56" s="276"/>
      <c r="C56" s="276" t="s">
        <v>80</v>
      </c>
      <c r="D56" s="280" t="s">
        <v>76</v>
      </c>
      <c r="E56" s="179" t="s">
        <v>74</v>
      </c>
      <c r="F56" s="179" t="s">
        <v>77</v>
      </c>
      <c r="G56" s="180">
        <v>18061.202451074616</v>
      </c>
      <c r="H56" s="180">
        <v>17372.16133662943</v>
      </c>
      <c r="I56" s="180">
        <v>16830.103031420385</v>
      </c>
      <c r="J56" s="180">
        <v>16350.077785364727</v>
      </c>
      <c r="K56" s="180">
        <v>15807.264774780419</v>
      </c>
      <c r="L56" s="180">
        <v>14997.049197309996</v>
      </c>
      <c r="M56" s="180">
        <v>14232.923418034945</v>
      </c>
      <c r="N56" s="180">
        <v>13349.806942016357</v>
      </c>
      <c r="O56" s="180">
        <v>12426.660308963963</v>
      </c>
      <c r="P56" s="180">
        <v>11466.051071919142</v>
      </c>
      <c r="Q56" s="180">
        <v>10466.603757572415</v>
      </c>
      <c r="R56" s="180">
        <v>9978.1007295426807</v>
      </c>
    </row>
    <row r="57" spans="1:18" x14ac:dyDescent="0.25">
      <c r="A57" s="276"/>
      <c r="B57" s="276"/>
      <c r="C57" s="276" t="s">
        <v>80</v>
      </c>
      <c r="D57" s="280"/>
      <c r="E57" s="179" t="s">
        <v>50</v>
      </c>
      <c r="F57" s="179" t="s">
        <v>77</v>
      </c>
      <c r="G57" s="180">
        <v>7841.5601899871863</v>
      </c>
      <c r="H57" s="180">
        <v>7184.0835333409996</v>
      </c>
      <c r="I57" s="180">
        <v>6720.458185448806</v>
      </c>
      <c r="J57" s="180">
        <v>6224.4350144965074</v>
      </c>
      <c r="K57" s="180">
        <v>5699.5328570838292</v>
      </c>
      <c r="L57" s="180">
        <v>5116.5648446634395</v>
      </c>
      <c r="M57" s="180">
        <v>4562.9026756763387</v>
      </c>
      <c r="N57" s="180">
        <v>3981.1862753249529</v>
      </c>
      <c r="O57" s="180">
        <v>3390.4523894831623</v>
      </c>
      <c r="P57" s="180">
        <v>2786.1572588774306</v>
      </c>
      <c r="Q57" s="180">
        <v>2117.622969171583</v>
      </c>
      <c r="R57" s="180">
        <v>1724.9751718293583</v>
      </c>
    </row>
    <row r="58" spans="1:18" x14ac:dyDescent="0.25">
      <c r="A58" s="276"/>
      <c r="B58" s="276"/>
      <c r="C58" s="276" t="s">
        <v>80</v>
      </c>
      <c r="D58" s="280"/>
      <c r="E58" s="179" t="s">
        <v>78</v>
      </c>
      <c r="F58" s="179" t="s">
        <v>77</v>
      </c>
      <c r="G58" s="180">
        <v>7213.9766178002656</v>
      </c>
      <c r="H58" s="180">
        <v>6874.9468371689618</v>
      </c>
      <c r="I58" s="180">
        <v>6642.727786912953</v>
      </c>
      <c r="J58" s="180">
        <v>6382.0968584937582</v>
      </c>
      <c r="K58" s="180">
        <v>6110.5406038706551</v>
      </c>
      <c r="L58" s="180">
        <v>5834.2318689580252</v>
      </c>
      <c r="M58" s="180">
        <v>5571.1594990247604</v>
      </c>
      <c r="N58" s="180">
        <v>5304.5466365244965</v>
      </c>
      <c r="O58" s="180">
        <v>5037.0131846152999</v>
      </c>
      <c r="P58" s="180">
        <v>4765.3222892675558</v>
      </c>
      <c r="Q58" s="180">
        <v>4457.0324275893827</v>
      </c>
      <c r="R58" s="180">
        <v>4263.9534246183302</v>
      </c>
    </row>
    <row r="59" spans="1:18" x14ac:dyDescent="0.25">
      <c r="A59" s="276"/>
      <c r="B59" s="276"/>
      <c r="C59" s="276" t="s">
        <v>80</v>
      </c>
      <c r="D59" s="280"/>
      <c r="E59" s="179" t="s">
        <v>78</v>
      </c>
      <c r="F59" s="179" t="s">
        <v>79</v>
      </c>
      <c r="G59" s="180">
        <v>6477.84126061388</v>
      </c>
      <c r="H59" s="180">
        <v>5954.3256226411449</v>
      </c>
      <c r="I59" s="180">
        <v>5630.3903282485589</v>
      </c>
      <c r="J59" s="180">
        <v>5253.7977041331824</v>
      </c>
      <c r="K59" s="180">
        <v>4856.8125898882736</v>
      </c>
      <c r="L59" s="180">
        <v>4479.4515085701978</v>
      </c>
      <c r="M59" s="180">
        <v>4126.7105805846249</v>
      </c>
      <c r="N59" s="180">
        <v>3766.0617748193072</v>
      </c>
      <c r="O59" s="180">
        <v>3402.5007809567519</v>
      </c>
      <c r="P59" s="180">
        <v>3031.1719449184484</v>
      </c>
      <c r="Q59" s="180">
        <v>2591.1780079936343</v>
      </c>
      <c r="R59" s="180">
        <v>2312.3359994435973</v>
      </c>
    </row>
    <row r="60" spans="1:18" x14ac:dyDescent="0.25">
      <c r="A60" s="276"/>
      <c r="B60" s="276" t="s">
        <v>13</v>
      </c>
      <c r="C60" s="276" t="s">
        <v>87</v>
      </c>
      <c r="D60" s="280" t="s">
        <v>72</v>
      </c>
      <c r="E60" s="179" t="s">
        <v>74</v>
      </c>
      <c r="F60" s="179" t="s">
        <v>73</v>
      </c>
      <c r="G60" s="180">
        <v>14610.984737081868</v>
      </c>
      <c r="H60" s="180">
        <v>14209.352762144739</v>
      </c>
      <c r="I60" s="180">
        <v>13192.736205571251</v>
      </c>
      <c r="J60" s="180">
        <v>12530.960880552919</v>
      </c>
      <c r="K60" s="180">
        <v>11836.167508509239</v>
      </c>
      <c r="L60" s="180">
        <v>10980.391601913969</v>
      </c>
      <c r="M60" s="180">
        <v>10221.703614547809</v>
      </c>
      <c r="N60" s="180">
        <v>9466.0675998784245</v>
      </c>
      <c r="O60" s="180">
        <v>8800.1202400593338</v>
      </c>
      <c r="P60" s="180">
        <v>8211.1028083009332</v>
      </c>
      <c r="Q60" s="180">
        <v>7683.5541127250171</v>
      </c>
      <c r="R60" s="180">
        <v>7448.2574157586505</v>
      </c>
    </row>
    <row r="61" spans="1:18" x14ac:dyDescent="0.25">
      <c r="A61" s="276"/>
      <c r="B61" s="276"/>
      <c r="C61" s="276" t="s">
        <v>75</v>
      </c>
      <c r="D61" s="280"/>
      <c r="E61" s="179" t="s">
        <v>50</v>
      </c>
      <c r="F61" s="179" t="s">
        <v>73</v>
      </c>
      <c r="G61" s="180">
        <v>5206.3302616921201</v>
      </c>
      <c r="H61" s="180">
        <v>4926.5924324422704</v>
      </c>
      <c r="I61" s="180">
        <v>4261.199495302033</v>
      </c>
      <c r="J61" s="180">
        <v>3608.0603328568895</v>
      </c>
      <c r="K61" s="180">
        <v>3215.8919716426017</v>
      </c>
      <c r="L61" s="180">
        <v>3001.8119315663916</v>
      </c>
      <c r="M61" s="180">
        <v>2811.630841644489</v>
      </c>
      <c r="N61" s="180">
        <v>2622.8520353950971</v>
      </c>
      <c r="O61" s="180">
        <v>2446.2978602811777</v>
      </c>
      <c r="P61" s="180">
        <v>2274.0877472282305</v>
      </c>
      <c r="Q61" s="180">
        <v>2096.9537865007001</v>
      </c>
      <c r="R61" s="180">
        <v>1998.9802147734458</v>
      </c>
    </row>
    <row r="62" spans="1:18" x14ac:dyDescent="0.25">
      <c r="A62" s="276"/>
      <c r="B62" s="276"/>
      <c r="C62" s="276" t="s">
        <v>75</v>
      </c>
      <c r="D62" s="280"/>
      <c r="E62" s="179" t="s">
        <v>78</v>
      </c>
      <c r="F62" s="179" t="s">
        <v>73</v>
      </c>
      <c r="G62" s="180">
        <v>3864.5692341494382</v>
      </c>
      <c r="H62" s="180">
        <v>3759.5795068243374</v>
      </c>
      <c r="I62" s="180">
        <v>3568.6489836529604</v>
      </c>
      <c r="J62" s="180">
        <v>3376.2849657657994</v>
      </c>
      <c r="K62" s="180">
        <v>3183.7607460528238</v>
      </c>
      <c r="L62" s="180">
        <v>2987.4747796585852</v>
      </c>
      <c r="M62" s="180">
        <v>2800.5664932663062</v>
      </c>
      <c r="N62" s="180">
        <v>2616.6890757717642</v>
      </c>
      <c r="O62" s="180">
        <v>2439.9313711086807</v>
      </c>
      <c r="P62" s="180">
        <v>2275.8853053947128</v>
      </c>
      <c r="Q62" s="180">
        <v>2124.2395496199783</v>
      </c>
      <c r="R62" s="180">
        <v>2013.1777308910403</v>
      </c>
    </row>
    <row r="63" spans="1:18" x14ac:dyDescent="0.25">
      <c r="A63" s="276"/>
      <c r="B63" s="276"/>
      <c r="C63" s="276" t="s">
        <v>75</v>
      </c>
      <c r="D63" s="280"/>
      <c r="E63" s="179" t="s">
        <v>78</v>
      </c>
      <c r="F63" s="179" t="s">
        <v>79</v>
      </c>
      <c r="G63" s="180">
        <v>4785.8790498481512</v>
      </c>
      <c r="H63" s="180">
        <v>4436.7196049875784</v>
      </c>
      <c r="I63" s="180">
        <v>3986.8613514015765</v>
      </c>
      <c r="J63" s="180">
        <v>3499.5244383149234</v>
      </c>
      <c r="K63" s="180">
        <v>2996.227943026815</v>
      </c>
      <c r="L63" s="180">
        <v>2503.6609383407608</v>
      </c>
      <c r="M63" s="180">
        <v>2025.1555933473485</v>
      </c>
      <c r="N63" s="180">
        <v>1539.0172948168181</v>
      </c>
      <c r="O63" s="180">
        <v>1048.5779245683646</v>
      </c>
      <c r="P63" s="180">
        <v>550.59899771347239</v>
      </c>
      <c r="Q63" s="180">
        <v>4.4650072783161221</v>
      </c>
      <c r="R63" s="180">
        <v>0</v>
      </c>
    </row>
    <row r="64" spans="1:18" x14ac:dyDescent="0.25">
      <c r="A64" s="276"/>
      <c r="B64" s="276"/>
      <c r="C64" s="276" t="s">
        <v>75</v>
      </c>
      <c r="D64" s="280" t="s">
        <v>76</v>
      </c>
      <c r="E64" s="179" t="s">
        <v>74</v>
      </c>
      <c r="F64" s="179" t="s">
        <v>77</v>
      </c>
      <c r="G64" s="180">
        <v>11631.103511218962</v>
      </c>
      <c r="H64" s="180">
        <v>10556.295541569219</v>
      </c>
      <c r="I64" s="180">
        <v>8965.7110218813887</v>
      </c>
      <c r="J64" s="180">
        <v>7471.8894165712409</v>
      </c>
      <c r="K64" s="180">
        <v>5880.1276618315524</v>
      </c>
      <c r="L64" s="180">
        <v>3871.2552238993781</v>
      </c>
      <c r="M64" s="180">
        <v>1934.2764384378665</v>
      </c>
      <c r="N64" s="180">
        <v>0</v>
      </c>
      <c r="O64" s="180">
        <v>0</v>
      </c>
      <c r="P64" s="180">
        <v>0</v>
      </c>
      <c r="Q64" s="180">
        <v>0</v>
      </c>
      <c r="R64" s="180">
        <v>0</v>
      </c>
    </row>
    <row r="65" spans="1:18" x14ac:dyDescent="0.25">
      <c r="A65" s="276"/>
      <c r="B65" s="276"/>
      <c r="C65" s="276" t="s">
        <v>75</v>
      </c>
      <c r="D65" s="280"/>
      <c r="E65" s="179" t="s">
        <v>50</v>
      </c>
      <c r="F65" s="179" t="s">
        <v>77</v>
      </c>
      <c r="G65" s="180">
        <v>1984.4594737487168</v>
      </c>
      <c r="H65" s="180">
        <v>958.88765284081933</v>
      </c>
      <c r="I65" s="180">
        <v>0</v>
      </c>
      <c r="J65" s="180">
        <v>0</v>
      </c>
      <c r="K65" s="180">
        <v>0</v>
      </c>
      <c r="L65" s="180">
        <v>0</v>
      </c>
      <c r="M65" s="180">
        <v>0</v>
      </c>
      <c r="N65" s="180">
        <v>0</v>
      </c>
      <c r="O65" s="180">
        <v>0</v>
      </c>
      <c r="P65" s="180">
        <v>0</v>
      </c>
      <c r="Q65" s="180">
        <v>0</v>
      </c>
      <c r="R65" s="180">
        <v>0</v>
      </c>
    </row>
    <row r="66" spans="1:18" x14ac:dyDescent="0.25">
      <c r="A66" s="276"/>
      <c r="B66" s="276"/>
      <c r="C66" s="276" t="s">
        <v>75</v>
      </c>
      <c r="D66" s="280"/>
      <c r="E66" s="179" t="s">
        <v>78</v>
      </c>
      <c r="F66" s="179" t="s">
        <v>77</v>
      </c>
      <c r="G66" s="180">
        <v>3974.4056843145718</v>
      </c>
      <c r="H66" s="180">
        <v>3445.5665446290609</v>
      </c>
      <c r="I66" s="180">
        <v>2903.0954487160457</v>
      </c>
      <c r="J66" s="180">
        <v>2316.3057882901912</v>
      </c>
      <c r="K66" s="180">
        <v>1712.4741438247675</v>
      </c>
      <c r="L66" s="180">
        <v>1101.2292934073455</v>
      </c>
      <c r="M66" s="180">
        <v>510.63132496949845</v>
      </c>
      <c r="N66" s="180">
        <v>0</v>
      </c>
      <c r="O66" s="180">
        <v>0</v>
      </c>
      <c r="P66" s="180">
        <v>0</v>
      </c>
      <c r="Q66" s="180">
        <v>0</v>
      </c>
      <c r="R66" s="180">
        <v>0</v>
      </c>
    </row>
    <row r="67" spans="1:18" ht="15.75" thickBot="1" x14ac:dyDescent="0.3">
      <c r="A67" s="279"/>
      <c r="B67" s="279"/>
      <c r="C67" s="279" t="s">
        <v>75</v>
      </c>
      <c r="D67" s="281"/>
      <c r="E67" s="185" t="s">
        <v>78</v>
      </c>
      <c r="F67" s="185" t="s">
        <v>79</v>
      </c>
      <c r="G67" s="186">
        <v>6477.84126061388</v>
      </c>
      <c r="H67" s="186">
        <v>5954.3256226411449</v>
      </c>
      <c r="I67" s="186">
        <v>5323.3857491289709</v>
      </c>
      <c r="J67" s="186">
        <v>4637.4297618665005</v>
      </c>
      <c r="K67" s="186">
        <v>3928.7225004469619</v>
      </c>
      <c r="L67" s="186">
        <v>3237.2804879267487</v>
      </c>
      <c r="M67" s="186">
        <v>2568.0998447114998</v>
      </c>
      <c r="N67" s="186">
        <v>1888.6525396890056</v>
      </c>
      <c r="O67" s="186">
        <v>1203.9342625417391</v>
      </c>
      <c r="P67" s="186">
        <v>509.08935919121967</v>
      </c>
      <c r="Q67" s="186">
        <v>0</v>
      </c>
      <c r="R67" s="186">
        <v>0</v>
      </c>
    </row>
    <row r="68" spans="1:18" ht="17.25" x14ac:dyDescent="0.25">
      <c r="A68" t="s">
        <v>223</v>
      </c>
    </row>
    <row r="69" spans="1:18" ht="17.25" x14ac:dyDescent="0.25">
      <c r="A69" t="s">
        <v>228</v>
      </c>
    </row>
    <row r="70" spans="1:18" ht="17.25" x14ac:dyDescent="0.25">
      <c r="A70" t="s">
        <v>229</v>
      </c>
    </row>
    <row r="71" spans="1:18" ht="17.25" x14ac:dyDescent="0.25">
      <c r="A71" t="s">
        <v>230</v>
      </c>
    </row>
    <row r="72" spans="1:18" ht="17.25" x14ac:dyDescent="0.25">
      <c r="A72" t="s">
        <v>231</v>
      </c>
    </row>
    <row r="73" spans="1:18" x14ac:dyDescent="0.25">
      <c r="B73"/>
    </row>
    <row r="74" spans="1:18" x14ac:dyDescent="0.25">
      <c r="B74"/>
    </row>
    <row r="75" spans="1:18" x14ac:dyDescent="0.25">
      <c r="B75"/>
    </row>
    <row r="76" spans="1:18" x14ac:dyDescent="0.25">
      <c r="B76"/>
    </row>
    <row r="77" spans="1:18" x14ac:dyDescent="0.25">
      <c r="B77"/>
    </row>
    <row r="78" spans="1:18" x14ac:dyDescent="0.25">
      <c r="B78"/>
    </row>
    <row r="79" spans="1:18" x14ac:dyDescent="0.25">
      <c r="B79"/>
    </row>
    <row r="80" spans="1:18"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sheetData>
  <sortState ref="D52:R58">
    <sortCondition ref="D52"/>
  </sortState>
  <mergeCells count="37">
    <mergeCell ref="G2:R2"/>
    <mergeCell ref="D52:D55"/>
    <mergeCell ref="D56:D59"/>
    <mergeCell ref="D44:D47"/>
    <mergeCell ref="D48:D51"/>
    <mergeCell ref="D36:D39"/>
    <mergeCell ref="D40:D43"/>
    <mergeCell ref="D4:D7"/>
    <mergeCell ref="D8:D11"/>
    <mergeCell ref="D60:D63"/>
    <mergeCell ref="D64:D67"/>
    <mergeCell ref="C60:C67"/>
    <mergeCell ref="C52:C59"/>
    <mergeCell ref="D12:D15"/>
    <mergeCell ref="D16:D19"/>
    <mergeCell ref="D28:D31"/>
    <mergeCell ref="D32:D35"/>
    <mergeCell ref="D20:D23"/>
    <mergeCell ref="D24:D27"/>
    <mergeCell ref="C12:C19"/>
    <mergeCell ref="C4:C11"/>
    <mergeCell ref="C28:C35"/>
    <mergeCell ref="C20:C27"/>
    <mergeCell ref="C44:C51"/>
    <mergeCell ref="C36:C43"/>
    <mergeCell ref="B36:B43"/>
    <mergeCell ref="B60:B67"/>
    <mergeCell ref="B52:B59"/>
    <mergeCell ref="A52:A67"/>
    <mergeCell ref="A36:A51"/>
    <mergeCell ref="B44:B51"/>
    <mergeCell ref="A20:A35"/>
    <mergeCell ref="B12:B19"/>
    <mergeCell ref="B4:B11"/>
    <mergeCell ref="A4:A19"/>
    <mergeCell ref="B28:B35"/>
    <mergeCell ref="B20:B27"/>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DF282-B39A-40B5-96DF-F07EBC786C3F}">
  <dimension ref="A1:P75"/>
  <sheetViews>
    <sheetView zoomScale="70" zoomScaleNormal="70" workbookViewId="0">
      <pane ySplit="3" topLeftCell="A4" activePane="bottomLeft" state="frozen"/>
      <selection pane="bottomLeft" activeCell="A4" sqref="A4"/>
    </sheetView>
  </sheetViews>
  <sheetFormatPr defaultRowHeight="15" x14ac:dyDescent="0.25"/>
  <cols>
    <col min="1" max="1" width="34.7109375" customWidth="1"/>
    <col min="2" max="3" width="22" customWidth="1"/>
    <col min="4" max="4" width="32.5703125" bestFit="1" customWidth="1"/>
  </cols>
  <sheetData>
    <row r="1" spans="1:16" ht="15.75" thickBot="1" x14ac:dyDescent="0.3">
      <c r="A1" s="66" t="s">
        <v>164</v>
      </c>
      <c r="B1" s="22" t="s">
        <v>241</v>
      </c>
    </row>
    <row r="2" spans="1:16" x14ac:dyDescent="0.25">
      <c r="A2" s="41"/>
      <c r="B2" s="41"/>
      <c r="C2" s="41"/>
      <c r="D2" s="41"/>
      <c r="E2" s="253" t="s">
        <v>250</v>
      </c>
      <c r="F2" s="253"/>
      <c r="G2" s="253"/>
      <c r="H2" s="253"/>
      <c r="I2" s="253"/>
      <c r="J2" s="253"/>
      <c r="K2" s="253"/>
      <c r="L2" s="253"/>
      <c r="M2" s="253"/>
      <c r="N2" s="253"/>
      <c r="O2" s="253"/>
      <c r="P2" s="253"/>
    </row>
    <row r="3" spans="1:16" ht="15.75" thickBot="1" x14ac:dyDescent="0.3">
      <c r="A3" s="43"/>
      <c r="B3" s="43"/>
      <c r="C3" s="43"/>
      <c r="D3" s="43" t="s">
        <v>105</v>
      </c>
      <c r="E3" s="43">
        <v>2019</v>
      </c>
      <c r="F3" s="43">
        <v>2020</v>
      </c>
      <c r="G3" s="43">
        <v>2021</v>
      </c>
      <c r="H3" s="43">
        <v>2022</v>
      </c>
      <c r="I3" s="43">
        <v>2023</v>
      </c>
      <c r="J3" s="43">
        <v>2024</v>
      </c>
      <c r="K3" s="43">
        <v>2025</v>
      </c>
      <c r="L3" s="43">
        <v>2026</v>
      </c>
      <c r="M3" s="43">
        <v>2027</v>
      </c>
      <c r="N3" s="43">
        <v>2028</v>
      </c>
      <c r="O3" s="43">
        <v>2029</v>
      </c>
      <c r="P3" s="43">
        <v>2030</v>
      </c>
    </row>
    <row r="4" spans="1:16" x14ac:dyDescent="0.25">
      <c r="D4" t="s">
        <v>243</v>
      </c>
      <c r="E4">
        <v>0</v>
      </c>
      <c r="F4">
        <v>50</v>
      </c>
      <c r="G4">
        <v>150</v>
      </c>
      <c r="H4">
        <v>150</v>
      </c>
      <c r="I4">
        <v>100</v>
      </c>
      <c r="J4">
        <v>100</v>
      </c>
      <c r="K4">
        <v>100</v>
      </c>
      <c r="L4">
        <v>100</v>
      </c>
      <c r="M4">
        <v>100</v>
      </c>
      <c r="N4">
        <v>100</v>
      </c>
      <c r="O4">
        <v>100</v>
      </c>
      <c r="P4">
        <v>100</v>
      </c>
    </row>
    <row r="5" spans="1:16" x14ac:dyDescent="0.25">
      <c r="D5" t="s">
        <v>244</v>
      </c>
      <c r="E5">
        <v>0</v>
      </c>
      <c r="F5">
        <v>0</v>
      </c>
      <c r="G5">
        <v>100</v>
      </c>
      <c r="H5">
        <v>100</v>
      </c>
      <c r="I5">
        <v>100</v>
      </c>
      <c r="J5">
        <v>100</v>
      </c>
      <c r="K5">
        <v>100</v>
      </c>
      <c r="L5">
        <v>100</v>
      </c>
      <c r="M5">
        <v>100</v>
      </c>
      <c r="N5">
        <v>100</v>
      </c>
      <c r="O5">
        <v>100</v>
      </c>
      <c r="P5">
        <v>100</v>
      </c>
    </row>
    <row r="6" spans="1:16" x14ac:dyDescent="0.25">
      <c r="D6" t="s">
        <v>245</v>
      </c>
      <c r="E6">
        <v>100</v>
      </c>
      <c r="F6">
        <v>100</v>
      </c>
      <c r="G6">
        <v>100</v>
      </c>
      <c r="H6">
        <v>100</v>
      </c>
      <c r="I6">
        <v>100</v>
      </c>
      <c r="J6">
        <v>100</v>
      </c>
      <c r="K6">
        <v>100</v>
      </c>
      <c r="L6">
        <v>100</v>
      </c>
      <c r="M6">
        <v>100</v>
      </c>
      <c r="N6">
        <v>100</v>
      </c>
      <c r="O6">
        <v>100</v>
      </c>
      <c r="P6">
        <v>100</v>
      </c>
    </row>
    <row r="7" spans="1:16" x14ac:dyDescent="0.25">
      <c r="D7" t="s">
        <v>246</v>
      </c>
      <c r="E7">
        <v>50</v>
      </c>
      <c r="F7">
        <v>50</v>
      </c>
      <c r="G7">
        <v>50</v>
      </c>
      <c r="H7">
        <v>50</v>
      </c>
    </row>
    <row r="8" spans="1:16" x14ac:dyDescent="0.25">
      <c r="D8" t="s">
        <v>247</v>
      </c>
      <c r="E8">
        <v>100</v>
      </c>
      <c r="F8">
        <v>100</v>
      </c>
      <c r="G8">
        <v>100</v>
      </c>
      <c r="H8">
        <v>70</v>
      </c>
      <c r="I8">
        <v>70</v>
      </c>
      <c r="J8">
        <v>70</v>
      </c>
      <c r="K8">
        <v>70</v>
      </c>
      <c r="L8">
        <v>70</v>
      </c>
      <c r="M8">
        <v>70</v>
      </c>
      <c r="N8">
        <v>70</v>
      </c>
      <c r="O8">
        <v>70</v>
      </c>
      <c r="P8">
        <v>70</v>
      </c>
    </row>
    <row r="9" spans="1:16" ht="15.75" thickBot="1" x14ac:dyDescent="0.3">
      <c r="A9" s="195"/>
      <c r="B9" s="195"/>
      <c r="C9" s="195"/>
      <c r="D9" s="195" t="s">
        <v>248</v>
      </c>
      <c r="E9" s="195">
        <v>250</v>
      </c>
      <c r="F9" s="195">
        <v>300</v>
      </c>
      <c r="G9" s="195">
        <v>400</v>
      </c>
      <c r="H9" s="195">
        <v>400</v>
      </c>
      <c r="I9" s="195">
        <v>270</v>
      </c>
      <c r="J9" s="195">
        <v>270</v>
      </c>
      <c r="K9" s="195">
        <v>270</v>
      </c>
      <c r="L9" s="195">
        <v>270</v>
      </c>
      <c r="M9" s="195">
        <v>270</v>
      </c>
      <c r="N9" s="195">
        <v>270</v>
      </c>
      <c r="O9" s="195">
        <v>270</v>
      </c>
      <c r="P9" s="195">
        <v>270</v>
      </c>
    </row>
    <row r="10" spans="1:16" ht="15.75" thickBot="1" x14ac:dyDescent="0.3">
      <c r="A10" s="196"/>
      <c r="B10" s="196"/>
      <c r="C10" s="196"/>
      <c r="D10" s="196" t="s">
        <v>249</v>
      </c>
      <c r="E10" s="196">
        <v>250</v>
      </c>
      <c r="F10" s="196">
        <v>250</v>
      </c>
      <c r="G10" s="196">
        <v>350</v>
      </c>
      <c r="H10" s="196">
        <v>350</v>
      </c>
      <c r="I10" s="196">
        <v>270</v>
      </c>
      <c r="J10" s="196">
        <v>270</v>
      </c>
      <c r="K10" s="196">
        <v>270</v>
      </c>
      <c r="L10" s="196">
        <v>270</v>
      </c>
      <c r="M10" s="196">
        <v>270</v>
      </c>
      <c r="N10" s="196">
        <v>270</v>
      </c>
      <c r="O10" s="196">
        <v>270</v>
      </c>
      <c r="P10" s="196">
        <v>270</v>
      </c>
    </row>
    <row r="11" spans="1:16" ht="15.75" thickBot="1" x14ac:dyDescent="0.3"/>
    <row r="12" spans="1:16" x14ac:dyDescent="0.25">
      <c r="A12" s="41"/>
      <c r="B12" s="41"/>
      <c r="C12" s="41"/>
      <c r="D12" s="41"/>
      <c r="E12" s="253" t="s">
        <v>251</v>
      </c>
      <c r="F12" s="253"/>
      <c r="G12" s="253"/>
      <c r="H12" s="253"/>
      <c r="I12" s="253"/>
      <c r="J12" s="253"/>
      <c r="K12" s="253"/>
      <c r="L12" s="253"/>
      <c r="M12" s="253"/>
      <c r="N12" s="253"/>
      <c r="O12" s="253"/>
      <c r="P12" s="253"/>
    </row>
    <row r="13" spans="1:16" ht="35.25" customHeight="1" thickBot="1" x14ac:dyDescent="0.3">
      <c r="A13" s="43" t="s">
        <v>85</v>
      </c>
      <c r="B13" s="43" t="s">
        <v>71</v>
      </c>
      <c r="C13" s="43" t="s">
        <v>84</v>
      </c>
      <c r="D13" s="43" t="s">
        <v>105</v>
      </c>
      <c r="E13" s="43">
        <v>2019</v>
      </c>
      <c r="F13" s="43">
        <v>2020</v>
      </c>
      <c r="G13" s="43">
        <v>2021</v>
      </c>
      <c r="H13" s="43">
        <v>2022</v>
      </c>
      <c r="I13" s="43">
        <v>2023</v>
      </c>
      <c r="J13" s="43">
        <v>2024</v>
      </c>
      <c r="K13" s="43">
        <v>2025</v>
      </c>
      <c r="L13" s="43">
        <v>2026</v>
      </c>
      <c r="M13" s="43">
        <v>2027</v>
      </c>
      <c r="N13" s="43">
        <v>2028</v>
      </c>
      <c r="O13" s="43">
        <v>2029</v>
      </c>
      <c r="P13" s="43">
        <v>2030</v>
      </c>
    </row>
    <row r="14" spans="1:16" ht="17.25" x14ac:dyDescent="0.25">
      <c r="A14" s="273" t="s">
        <v>81</v>
      </c>
      <c r="B14" s="273" t="s">
        <v>12</v>
      </c>
      <c r="C14" s="268" t="s">
        <v>72</v>
      </c>
      <c r="D14" s="41" t="s">
        <v>233</v>
      </c>
      <c r="E14" s="189">
        <v>0</v>
      </c>
      <c r="F14" s="189">
        <v>0</v>
      </c>
      <c r="G14" s="189">
        <v>1</v>
      </c>
      <c r="H14" s="189">
        <f>256-SUM(H15:H17)</f>
        <v>73</v>
      </c>
      <c r="I14" s="190">
        <v>73.261618828218474</v>
      </c>
      <c r="J14" s="190">
        <v>57.758554023413737</v>
      </c>
      <c r="K14" s="190">
        <v>39.829394958920822</v>
      </c>
      <c r="L14" s="190">
        <v>40.500054698577642</v>
      </c>
      <c r="M14" s="190">
        <v>41.246427190646592</v>
      </c>
      <c r="N14" s="190">
        <v>42.084343742370649</v>
      </c>
      <c r="O14" s="190">
        <v>43.097488532811084</v>
      </c>
      <c r="P14" s="190">
        <v>44.187149524870136</v>
      </c>
    </row>
    <row r="15" spans="1:16" ht="17.25" x14ac:dyDescent="0.25">
      <c r="A15" s="271"/>
      <c r="B15" s="271"/>
      <c r="C15" s="265"/>
      <c r="D15" s="6" t="s">
        <v>234</v>
      </c>
      <c r="E15" s="287">
        <v>43</v>
      </c>
      <c r="F15" s="287">
        <v>127</v>
      </c>
      <c r="G15" s="187">
        <v>100</v>
      </c>
      <c r="H15" s="187">
        <v>100</v>
      </c>
      <c r="I15" s="191">
        <v>100</v>
      </c>
      <c r="J15" s="191">
        <v>100</v>
      </c>
      <c r="K15" s="191">
        <v>100</v>
      </c>
      <c r="L15" s="191">
        <v>100</v>
      </c>
      <c r="M15" s="191">
        <v>100</v>
      </c>
      <c r="N15" s="191">
        <v>100</v>
      </c>
      <c r="O15" s="191">
        <v>100</v>
      </c>
      <c r="P15" s="191">
        <v>100</v>
      </c>
    </row>
    <row r="16" spans="1:16" ht="17.25" x14ac:dyDescent="0.25">
      <c r="A16" s="271"/>
      <c r="B16" s="271"/>
      <c r="C16" s="265"/>
      <c r="D16" s="6" t="s">
        <v>235</v>
      </c>
      <c r="E16" s="287"/>
      <c r="F16" s="287"/>
      <c r="G16" s="187">
        <v>50</v>
      </c>
      <c r="H16" s="187">
        <v>50</v>
      </c>
      <c r="I16" s="191"/>
      <c r="J16" s="191"/>
      <c r="K16" s="191"/>
      <c r="L16" s="191"/>
      <c r="M16" s="191"/>
      <c r="N16" s="191"/>
      <c r="O16" s="191"/>
      <c r="P16" s="191"/>
    </row>
    <row r="17" spans="1:16" ht="17.25" x14ac:dyDescent="0.25">
      <c r="A17" s="271"/>
      <c r="B17" s="271"/>
      <c r="C17" s="265"/>
      <c r="D17" s="2" t="s">
        <v>236</v>
      </c>
      <c r="E17" s="288"/>
      <c r="F17" s="288"/>
      <c r="G17" s="188">
        <v>100</v>
      </c>
      <c r="H17" s="188">
        <f>70-H18</f>
        <v>33</v>
      </c>
      <c r="I17" s="188">
        <f>70-I19</f>
        <v>18.899999999999999</v>
      </c>
      <c r="J17" s="188">
        <f t="shared" ref="J17:P17" si="0">70-J19</f>
        <v>18.899999999999999</v>
      </c>
      <c r="K17" s="188">
        <f t="shared" si="0"/>
        <v>18.899999999999999</v>
      </c>
      <c r="L17" s="188">
        <f t="shared" si="0"/>
        <v>18.899999999999999</v>
      </c>
      <c r="M17" s="188">
        <f t="shared" si="0"/>
        <v>18.899999999999999</v>
      </c>
      <c r="N17" s="188">
        <f t="shared" si="0"/>
        <v>18.899999999999999</v>
      </c>
      <c r="O17" s="188">
        <f t="shared" si="0"/>
        <v>18.899999999999999</v>
      </c>
      <c r="P17" s="188">
        <f t="shared" si="0"/>
        <v>18.899999999999999</v>
      </c>
    </row>
    <row r="18" spans="1:16" x14ac:dyDescent="0.25">
      <c r="A18" s="271"/>
      <c r="B18" s="271"/>
      <c r="C18" s="265" t="s">
        <v>76</v>
      </c>
      <c r="D18" s="42" t="s">
        <v>106</v>
      </c>
      <c r="E18" s="192">
        <v>0</v>
      </c>
      <c r="F18" s="192">
        <v>0</v>
      </c>
      <c r="G18" s="192">
        <v>0</v>
      </c>
      <c r="H18" s="289">
        <v>37</v>
      </c>
      <c r="I18" s="193">
        <v>26.738381171781516</v>
      </c>
      <c r="J18" s="191">
        <v>42.241445976586263</v>
      </c>
      <c r="K18" s="191">
        <v>60.170605041079192</v>
      </c>
      <c r="L18" s="191">
        <v>59.499945301422365</v>
      </c>
      <c r="M18" s="191">
        <v>58.753572809353408</v>
      </c>
      <c r="N18" s="191">
        <v>57.915656257629351</v>
      </c>
      <c r="O18" s="191">
        <v>56.902511467188916</v>
      </c>
      <c r="P18" s="191">
        <v>55.812850475129849</v>
      </c>
    </row>
    <row r="19" spans="1:16" x14ac:dyDescent="0.25">
      <c r="A19" s="271"/>
      <c r="B19" s="271"/>
      <c r="C19" s="265"/>
      <c r="D19" s="2" t="s">
        <v>109</v>
      </c>
      <c r="E19" s="188">
        <v>0</v>
      </c>
      <c r="F19" s="188">
        <v>0</v>
      </c>
      <c r="G19" s="188">
        <v>0</v>
      </c>
      <c r="H19" s="288"/>
      <c r="I19" s="194">
        <v>51.1</v>
      </c>
      <c r="J19" s="194">
        <v>51.1</v>
      </c>
      <c r="K19" s="194">
        <v>51.1</v>
      </c>
      <c r="L19" s="194">
        <v>51.1</v>
      </c>
      <c r="M19" s="194">
        <v>51.1</v>
      </c>
      <c r="N19" s="194">
        <v>51.1</v>
      </c>
      <c r="O19" s="194">
        <v>51.1</v>
      </c>
      <c r="P19" s="194">
        <v>51.1</v>
      </c>
    </row>
    <row r="20" spans="1:16" ht="17.25" x14ac:dyDescent="0.25">
      <c r="A20" s="271"/>
      <c r="B20" s="274"/>
      <c r="C20" s="285" t="s">
        <v>254</v>
      </c>
      <c r="D20" s="285"/>
      <c r="E20" s="197">
        <f>E10-SUM(E14:E19)</f>
        <v>207</v>
      </c>
      <c r="F20" s="197">
        <f t="shared" ref="F20:P20" si="1">F10-SUM(F14:F19)</f>
        <v>123</v>
      </c>
      <c r="G20" s="197">
        <f t="shared" si="1"/>
        <v>99</v>
      </c>
      <c r="H20" s="197">
        <f t="shared" si="1"/>
        <v>57</v>
      </c>
      <c r="I20" s="197">
        <f t="shared" si="1"/>
        <v>0</v>
      </c>
      <c r="J20" s="197">
        <f t="shared" si="1"/>
        <v>0</v>
      </c>
      <c r="K20" s="197">
        <f t="shared" si="1"/>
        <v>0</v>
      </c>
      <c r="L20" s="197">
        <f t="shared" si="1"/>
        <v>0</v>
      </c>
      <c r="M20" s="197">
        <f t="shared" si="1"/>
        <v>0</v>
      </c>
      <c r="N20" s="197">
        <f t="shared" si="1"/>
        <v>0</v>
      </c>
      <c r="O20" s="197">
        <f t="shared" si="1"/>
        <v>0</v>
      </c>
      <c r="P20" s="197">
        <f t="shared" si="1"/>
        <v>0</v>
      </c>
    </row>
    <row r="21" spans="1:16" x14ac:dyDescent="0.25">
      <c r="A21" s="271"/>
      <c r="B21" s="270" t="s">
        <v>13</v>
      </c>
      <c r="C21" s="265" t="s">
        <v>72</v>
      </c>
      <c r="D21" s="42" t="s">
        <v>106</v>
      </c>
      <c r="E21" s="187">
        <v>0</v>
      </c>
      <c r="F21" s="187">
        <v>0</v>
      </c>
      <c r="G21" s="187">
        <v>28</v>
      </c>
      <c r="H21" s="187">
        <f>263-SUM(H22:H24)</f>
        <v>70</v>
      </c>
      <c r="I21" s="191">
        <v>88.302950087319076</v>
      </c>
      <c r="J21" s="191">
        <v>80.718975027088717</v>
      </c>
      <c r="K21" s="191">
        <v>69.73800763258437</v>
      </c>
      <c r="L21" s="191">
        <v>74.539487293590796</v>
      </c>
      <c r="M21" s="191">
        <v>81.020877470916446</v>
      </c>
      <c r="N21" s="191">
        <v>90.112103139005953</v>
      </c>
      <c r="O21" s="191">
        <v>100</v>
      </c>
      <c r="P21" s="191">
        <v>100</v>
      </c>
    </row>
    <row r="22" spans="1:16" x14ac:dyDescent="0.25">
      <c r="A22" s="271"/>
      <c r="B22" s="271"/>
      <c r="C22" s="265"/>
      <c r="D22" s="6" t="s">
        <v>107</v>
      </c>
      <c r="E22" s="287">
        <v>62</v>
      </c>
      <c r="F22" s="287">
        <v>182</v>
      </c>
      <c r="G22" s="187">
        <v>100</v>
      </c>
      <c r="H22" s="187">
        <v>100</v>
      </c>
      <c r="I22" s="191">
        <v>100</v>
      </c>
      <c r="J22" s="191">
        <v>100</v>
      </c>
      <c r="K22" s="191">
        <v>100</v>
      </c>
      <c r="L22" s="191">
        <v>100</v>
      </c>
      <c r="M22" s="191">
        <v>100</v>
      </c>
      <c r="N22" s="191">
        <v>100</v>
      </c>
      <c r="O22" s="191">
        <v>100</v>
      </c>
      <c r="P22" s="191">
        <v>100</v>
      </c>
    </row>
    <row r="23" spans="1:16" x14ac:dyDescent="0.25">
      <c r="A23" s="271"/>
      <c r="B23" s="271"/>
      <c r="C23" s="265"/>
      <c r="D23" s="6" t="s">
        <v>108</v>
      </c>
      <c r="E23" s="287"/>
      <c r="F23" s="287"/>
      <c r="G23" s="187">
        <v>50</v>
      </c>
      <c r="H23" s="187">
        <v>50</v>
      </c>
      <c r="I23" s="191"/>
      <c r="J23" s="191"/>
      <c r="K23" s="191"/>
      <c r="L23" s="191"/>
      <c r="M23" s="191"/>
      <c r="N23" s="191"/>
      <c r="O23" s="191"/>
      <c r="P23" s="191"/>
    </row>
    <row r="24" spans="1:16" x14ac:dyDescent="0.25">
      <c r="A24" s="271"/>
      <c r="B24" s="271"/>
      <c r="C24" s="265"/>
      <c r="D24" s="2" t="s">
        <v>109</v>
      </c>
      <c r="E24" s="288"/>
      <c r="F24" s="288"/>
      <c r="G24" s="188">
        <v>100</v>
      </c>
      <c r="H24" s="188">
        <f>70-H25</f>
        <v>43</v>
      </c>
      <c r="I24" s="188">
        <f>70-I26</f>
        <v>18.899999999999999</v>
      </c>
      <c r="J24" s="188">
        <f t="shared" ref="J24:P24" si="2">70-J26</f>
        <v>18.899999999999999</v>
      </c>
      <c r="K24" s="188">
        <f t="shared" si="2"/>
        <v>18.899999999999999</v>
      </c>
      <c r="L24" s="188">
        <f t="shared" si="2"/>
        <v>18.899999999999999</v>
      </c>
      <c r="M24" s="188">
        <f t="shared" si="2"/>
        <v>18.899999999999999</v>
      </c>
      <c r="N24" s="188">
        <f t="shared" si="2"/>
        <v>18.899999999999999</v>
      </c>
      <c r="O24" s="188">
        <f t="shared" si="2"/>
        <v>18.899999999999999</v>
      </c>
      <c r="P24" s="188">
        <f t="shared" si="2"/>
        <v>18.899999999999999</v>
      </c>
    </row>
    <row r="25" spans="1:16" x14ac:dyDescent="0.25">
      <c r="A25" s="271"/>
      <c r="B25" s="271"/>
      <c r="C25" s="265" t="s">
        <v>76</v>
      </c>
      <c r="D25" s="42" t="s">
        <v>106</v>
      </c>
      <c r="E25" s="187">
        <v>0</v>
      </c>
      <c r="F25" s="187">
        <v>0</v>
      </c>
      <c r="G25" s="187">
        <v>0</v>
      </c>
      <c r="H25" s="289">
        <v>27</v>
      </c>
      <c r="I25" s="191">
        <v>11.697049912680912</v>
      </c>
      <c r="J25" s="191">
        <v>19.281024972911265</v>
      </c>
      <c r="K25" s="191">
        <v>30.261992367415623</v>
      </c>
      <c r="L25" s="191">
        <v>25.460512706409204</v>
      </c>
      <c r="M25" s="191">
        <v>18.97912252908354</v>
      </c>
      <c r="N25" s="191">
        <v>9.8878968609940507</v>
      </c>
      <c r="O25" s="191">
        <v>0</v>
      </c>
      <c r="P25" s="191">
        <v>0</v>
      </c>
    </row>
    <row r="26" spans="1:16" x14ac:dyDescent="0.25">
      <c r="A26" s="271"/>
      <c r="B26" s="271"/>
      <c r="C26" s="265"/>
      <c r="D26" s="2" t="s">
        <v>109</v>
      </c>
      <c r="E26" s="188">
        <v>0</v>
      </c>
      <c r="F26" s="188">
        <v>0</v>
      </c>
      <c r="G26" s="188">
        <v>0</v>
      </c>
      <c r="H26" s="288"/>
      <c r="I26" s="194">
        <v>51.1</v>
      </c>
      <c r="J26" s="194">
        <v>51.1</v>
      </c>
      <c r="K26" s="194">
        <v>51.1</v>
      </c>
      <c r="L26" s="194">
        <v>51.1</v>
      </c>
      <c r="M26" s="194">
        <v>51.1</v>
      </c>
      <c r="N26" s="194">
        <v>51.1</v>
      </c>
      <c r="O26" s="194">
        <v>51.1</v>
      </c>
      <c r="P26" s="194">
        <v>51.1</v>
      </c>
    </row>
    <row r="27" spans="1:16" x14ac:dyDescent="0.25">
      <c r="A27" s="274"/>
      <c r="B27" s="274"/>
      <c r="C27" s="285" t="s">
        <v>242</v>
      </c>
      <c r="D27" s="285"/>
      <c r="E27" s="197">
        <f>E10-SUM(E21:E26)</f>
        <v>188</v>
      </c>
      <c r="F27" s="197">
        <f t="shared" ref="F27:P27" si="3">F10-SUM(F21:F26)</f>
        <v>68</v>
      </c>
      <c r="G27" s="197">
        <f t="shared" si="3"/>
        <v>72</v>
      </c>
      <c r="H27" s="197">
        <f t="shared" si="3"/>
        <v>60</v>
      </c>
      <c r="I27" s="197">
        <f t="shared" si="3"/>
        <v>0</v>
      </c>
      <c r="J27" s="197">
        <f t="shared" si="3"/>
        <v>0</v>
      </c>
      <c r="K27" s="197">
        <f t="shared" si="3"/>
        <v>0</v>
      </c>
      <c r="L27" s="197">
        <f t="shared" si="3"/>
        <v>0</v>
      </c>
      <c r="M27" s="197">
        <f t="shared" si="3"/>
        <v>0</v>
      </c>
      <c r="N27" s="197">
        <f t="shared" si="3"/>
        <v>0</v>
      </c>
      <c r="O27" s="197">
        <f t="shared" si="3"/>
        <v>0</v>
      </c>
      <c r="P27" s="197">
        <f t="shared" si="3"/>
        <v>0</v>
      </c>
    </row>
    <row r="28" spans="1:16" ht="15" customHeight="1" x14ac:dyDescent="0.25">
      <c r="A28" s="271" t="s">
        <v>253</v>
      </c>
      <c r="B28" s="271" t="s">
        <v>12</v>
      </c>
      <c r="C28" s="265" t="s">
        <v>72</v>
      </c>
      <c r="D28" s="42" t="s">
        <v>106</v>
      </c>
      <c r="E28" s="192">
        <v>0</v>
      </c>
      <c r="F28" s="192">
        <v>0</v>
      </c>
      <c r="G28" s="192">
        <v>0</v>
      </c>
      <c r="H28" s="192">
        <f>301-SUM(H29:H31)</f>
        <v>122</v>
      </c>
      <c r="I28" s="193">
        <v>74.799235824926853</v>
      </c>
      <c r="J28" s="193">
        <v>60.610881932948551</v>
      </c>
      <c r="K28" s="193">
        <v>43.723354714589881</v>
      </c>
      <c r="L28" s="193">
        <v>45.623619160463875</v>
      </c>
      <c r="M28" s="193">
        <v>47.802042234868935</v>
      </c>
      <c r="N28" s="193">
        <v>50.322044973469858</v>
      </c>
      <c r="O28" s="193">
        <v>53.361786907642554</v>
      </c>
      <c r="P28" s="193">
        <v>55.139938880572458</v>
      </c>
    </row>
    <row r="29" spans="1:16" x14ac:dyDescent="0.25">
      <c r="A29" s="271"/>
      <c r="B29" s="271"/>
      <c r="C29" s="265"/>
      <c r="D29" s="6" t="s">
        <v>107</v>
      </c>
      <c r="E29" s="287">
        <v>43</v>
      </c>
      <c r="F29" s="287">
        <v>126</v>
      </c>
      <c r="G29" s="187">
        <v>100</v>
      </c>
      <c r="H29" s="187">
        <v>100</v>
      </c>
      <c r="I29" s="191">
        <v>100</v>
      </c>
      <c r="J29" s="191">
        <v>100</v>
      </c>
      <c r="K29" s="191">
        <v>100</v>
      </c>
      <c r="L29" s="191">
        <v>100</v>
      </c>
      <c r="M29" s="191">
        <v>100</v>
      </c>
      <c r="N29" s="191">
        <v>100</v>
      </c>
      <c r="O29" s="191">
        <v>100</v>
      </c>
      <c r="P29" s="191">
        <v>100</v>
      </c>
    </row>
    <row r="30" spans="1:16" x14ac:dyDescent="0.25">
      <c r="A30" s="271"/>
      <c r="B30" s="271"/>
      <c r="C30" s="265"/>
      <c r="D30" s="6" t="s">
        <v>108</v>
      </c>
      <c r="E30" s="287"/>
      <c r="F30" s="287"/>
      <c r="G30" s="187">
        <v>50</v>
      </c>
      <c r="H30" s="187">
        <v>50</v>
      </c>
      <c r="I30" s="191"/>
      <c r="J30" s="191"/>
      <c r="K30" s="191"/>
      <c r="L30" s="191"/>
      <c r="M30" s="191"/>
      <c r="N30" s="191"/>
      <c r="O30" s="191"/>
      <c r="P30" s="191"/>
    </row>
    <row r="31" spans="1:16" x14ac:dyDescent="0.25">
      <c r="A31" s="271"/>
      <c r="B31" s="271"/>
      <c r="C31" s="265"/>
      <c r="D31" s="2" t="s">
        <v>109</v>
      </c>
      <c r="E31" s="288"/>
      <c r="F31" s="288"/>
      <c r="G31" s="188">
        <v>98</v>
      </c>
      <c r="H31" s="188">
        <f>70-H32</f>
        <v>29</v>
      </c>
      <c r="I31" s="188">
        <f>70-I33</f>
        <v>18.899999999999999</v>
      </c>
      <c r="J31" s="188">
        <f t="shared" ref="J31:P31" si="4">70-J33</f>
        <v>18.899999999999999</v>
      </c>
      <c r="K31" s="188">
        <f t="shared" si="4"/>
        <v>18.899999999999999</v>
      </c>
      <c r="L31" s="188">
        <f t="shared" si="4"/>
        <v>18.899999999999999</v>
      </c>
      <c r="M31" s="188">
        <f t="shared" si="4"/>
        <v>18.899999999999999</v>
      </c>
      <c r="N31" s="188">
        <f t="shared" si="4"/>
        <v>18.899999999999999</v>
      </c>
      <c r="O31" s="188">
        <f t="shared" si="4"/>
        <v>18.899999999999999</v>
      </c>
      <c r="P31" s="188">
        <f t="shared" si="4"/>
        <v>18.899999999999999</v>
      </c>
    </row>
    <row r="32" spans="1:16" x14ac:dyDescent="0.25">
      <c r="A32" s="271"/>
      <c r="B32" s="271"/>
      <c r="C32" s="265" t="s">
        <v>76</v>
      </c>
      <c r="D32" s="42" t="s">
        <v>106</v>
      </c>
      <c r="E32" s="187">
        <v>0</v>
      </c>
      <c r="F32" s="187">
        <v>0</v>
      </c>
      <c r="G32" s="187">
        <v>0</v>
      </c>
      <c r="H32" s="289">
        <v>41</v>
      </c>
      <c r="I32" s="191">
        <v>25.200764175073129</v>
      </c>
      <c r="J32" s="191">
        <v>39.389118067051456</v>
      </c>
      <c r="K32" s="191">
        <v>56.276645285410119</v>
      </c>
      <c r="L32" s="191">
        <v>54.376380839536132</v>
      </c>
      <c r="M32" s="191">
        <v>52.197957765131072</v>
      </c>
      <c r="N32" s="191">
        <v>49.677955026530135</v>
      </c>
      <c r="O32" s="191">
        <v>46.638213092357432</v>
      </c>
      <c r="P32" s="191">
        <v>44.860061119427527</v>
      </c>
    </row>
    <row r="33" spans="1:16" x14ac:dyDescent="0.25">
      <c r="A33" s="271"/>
      <c r="B33" s="271"/>
      <c r="C33" s="265"/>
      <c r="D33" s="2" t="s">
        <v>109</v>
      </c>
      <c r="E33" s="188">
        <v>0</v>
      </c>
      <c r="F33" s="188">
        <v>0</v>
      </c>
      <c r="G33" s="188">
        <v>0</v>
      </c>
      <c r="H33" s="288"/>
      <c r="I33" s="194">
        <v>51.1</v>
      </c>
      <c r="J33" s="194">
        <v>51.1</v>
      </c>
      <c r="K33" s="194">
        <v>51.1</v>
      </c>
      <c r="L33" s="194">
        <v>51.1</v>
      </c>
      <c r="M33" s="194">
        <v>51.1</v>
      </c>
      <c r="N33" s="194">
        <v>51.1</v>
      </c>
      <c r="O33" s="194">
        <v>51.1</v>
      </c>
      <c r="P33" s="194">
        <v>51.1</v>
      </c>
    </row>
    <row r="34" spans="1:16" x14ac:dyDescent="0.25">
      <c r="A34" s="271"/>
      <c r="B34" s="274"/>
      <c r="C34" s="285" t="s">
        <v>242</v>
      </c>
      <c r="D34" s="285"/>
      <c r="E34" s="197">
        <f>E9-SUM(E28:E33)</f>
        <v>207</v>
      </c>
      <c r="F34" s="197">
        <f t="shared" ref="F34:P34" si="5">F9-SUM(F28:F33)</f>
        <v>174</v>
      </c>
      <c r="G34" s="197">
        <f t="shared" si="5"/>
        <v>152</v>
      </c>
      <c r="H34" s="197">
        <f t="shared" si="5"/>
        <v>58</v>
      </c>
      <c r="I34" s="197">
        <f t="shared" si="5"/>
        <v>0</v>
      </c>
      <c r="J34" s="197">
        <f t="shared" si="5"/>
        <v>0</v>
      </c>
      <c r="K34" s="197">
        <f t="shared" si="5"/>
        <v>0</v>
      </c>
      <c r="L34" s="197">
        <f t="shared" si="5"/>
        <v>0</v>
      </c>
      <c r="M34" s="197">
        <f t="shared" si="5"/>
        <v>0</v>
      </c>
      <c r="N34" s="197">
        <f t="shared" si="5"/>
        <v>0</v>
      </c>
      <c r="O34" s="197">
        <f t="shared" si="5"/>
        <v>0</v>
      </c>
      <c r="P34" s="197">
        <f t="shared" si="5"/>
        <v>0</v>
      </c>
    </row>
    <row r="35" spans="1:16" x14ac:dyDescent="0.25">
      <c r="A35" s="271"/>
      <c r="B35" s="270" t="s">
        <v>13</v>
      </c>
      <c r="C35" s="265" t="s">
        <v>72</v>
      </c>
      <c r="D35" s="42" t="s">
        <v>106</v>
      </c>
      <c r="E35" s="187">
        <v>0</v>
      </c>
      <c r="F35" s="187">
        <v>0</v>
      </c>
      <c r="G35" s="187">
        <v>27</v>
      </c>
      <c r="H35" s="187">
        <f>312-H36-H38-H37</f>
        <v>118</v>
      </c>
      <c r="I35" s="191">
        <v>90.648162553289325</v>
      </c>
      <c r="J35" s="191">
        <v>87.255596711793658</v>
      </c>
      <c r="K35" s="191">
        <v>86.087614146199201</v>
      </c>
      <c r="L35" s="191">
        <v>100.00000000000001</v>
      </c>
      <c r="M35" s="191">
        <v>100</v>
      </c>
      <c r="N35" s="191">
        <v>100</v>
      </c>
      <c r="O35" s="191">
        <v>100</v>
      </c>
      <c r="P35" s="191">
        <v>100</v>
      </c>
    </row>
    <row r="36" spans="1:16" x14ac:dyDescent="0.25">
      <c r="A36" s="271"/>
      <c r="B36" s="271"/>
      <c r="C36" s="265"/>
      <c r="D36" s="6" t="s">
        <v>107</v>
      </c>
      <c r="E36" s="287">
        <v>62</v>
      </c>
      <c r="F36" s="287">
        <v>180</v>
      </c>
      <c r="G36" s="187">
        <v>100</v>
      </c>
      <c r="H36" s="187">
        <v>100</v>
      </c>
      <c r="I36" s="191">
        <v>100</v>
      </c>
      <c r="J36" s="191">
        <v>100</v>
      </c>
      <c r="K36" s="191">
        <v>100</v>
      </c>
      <c r="L36" s="191">
        <v>100</v>
      </c>
      <c r="M36" s="191">
        <v>100</v>
      </c>
      <c r="N36" s="191">
        <v>100</v>
      </c>
      <c r="O36" s="191">
        <v>100</v>
      </c>
      <c r="P36" s="191">
        <v>100</v>
      </c>
    </row>
    <row r="37" spans="1:16" x14ac:dyDescent="0.25">
      <c r="A37" s="271"/>
      <c r="B37" s="271"/>
      <c r="C37" s="265"/>
      <c r="D37" s="6" t="s">
        <v>108</v>
      </c>
      <c r="E37" s="287"/>
      <c r="F37" s="287"/>
      <c r="G37" s="187">
        <v>50</v>
      </c>
      <c r="H37" s="187">
        <v>50</v>
      </c>
      <c r="I37" s="191"/>
      <c r="J37" s="191"/>
      <c r="K37" s="191"/>
      <c r="L37" s="191"/>
      <c r="M37" s="191"/>
      <c r="N37" s="191"/>
      <c r="O37" s="191"/>
      <c r="P37" s="191"/>
    </row>
    <row r="38" spans="1:16" x14ac:dyDescent="0.25">
      <c r="A38" s="271"/>
      <c r="B38" s="271"/>
      <c r="C38" s="265"/>
      <c r="D38" s="2" t="s">
        <v>109</v>
      </c>
      <c r="E38" s="288"/>
      <c r="F38" s="288"/>
      <c r="G38" s="188">
        <v>100</v>
      </c>
      <c r="H38" s="188">
        <f>70-H39</f>
        <v>44</v>
      </c>
      <c r="I38" s="188">
        <f>70-I40</f>
        <v>18.899999999999999</v>
      </c>
      <c r="J38" s="188">
        <f t="shared" ref="J38:P38" si="6">70-J40</f>
        <v>18.899999999999999</v>
      </c>
      <c r="K38" s="188">
        <f t="shared" si="6"/>
        <v>18.899999999999999</v>
      </c>
      <c r="L38" s="188">
        <f t="shared" si="6"/>
        <v>18.899999999999999</v>
      </c>
      <c r="M38" s="188">
        <f t="shared" si="6"/>
        <v>18.899999999999999</v>
      </c>
      <c r="N38" s="188">
        <f t="shared" si="6"/>
        <v>18.899999999999999</v>
      </c>
      <c r="O38" s="188">
        <f t="shared" si="6"/>
        <v>18.899999999999999</v>
      </c>
      <c r="P38" s="188">
        <f t="shared" si="6"/>
        <v>18.899999999999999</v>
      </c>
    </row>
    <row r="39" spans="1:16" x14ac:dyDescent="0.25">
      <c r="A39" s="271"/>
      <c r="B39" s="271"/>
      <c r="C39" s="265" t="s">
        <v>76</v>
      </c>
      <c r="D39" s="42" t="s">
        <v>106</v>
      </c>
      <c r="E39" s="187">
        <v>0</v>
      </c>
      <c r="F39" s="187">
        <v>0</v>
      </c>
      <c r="G39" s="187">
        <v>0</v>
      </c>
      <c r="H39" s="289">
        <v>26</v>
      </c>
      <c r="I39" s="191">
        <v>9.351837446710686</v>
      </c>
      <c r="J39" s="191">
        <v>12.744403288206351</v>
      </c>
      <c r="K39" s="191">
        <v>13.91238585380081</v>
      </c>
      <c r="L39" s="191">
        <v>0</v>
      </c>
      <c r="M39" s="191">
        <v>0</v>
      </c>
      <c r="N39" s="191">
        <v>0</v>
      </c>
      <c r="O39" s="191">
        <v>0</v>
      </c>
      <c r="P39" s="191">
        <v>0</v>
      </c>
    </row>
    <row r="40" spans="1:16" x14ac:dyDescent="0.25">
      <c r="A40" s="271"/>
      <c r="B40" s="271"/>
      <c r="C40" s="265"/>
      <c r="D40" s="2" t="s">
        <v>109</v>
      </c>
      <c r="E40" s="188">
        <v>0</v>
      </c>
      <c r="F40" s="188">
        <v>0</v>
      </c>
      <c r="G40" s="188">
        <v>0</v>
      </c>
      <c r="H40" s="288"/>
      <c r="I40" s="194">
        <v>51.1</v>
      </c>
      <c r="J40" s="194">
        <v>51.1</v>
      </c>
      <c r="K40" s="194">
        <v>51.1</v>
      </c>
      <c r="L40" s="194">
        <v>51.1</v>
      </c>
      <c r="M40" s="194">
        <v>51.1</v>
      </c>
      <c r="N40" s="194">
        <v>51.1</v>
      </c>
      <c r="O40" s="194">
        <v>51.1</v>
      </c>
      <c r="P40" s="194">
        <v>51.1</v>
      </c>
    </row>
    <row r="41" spans="1:16" x14ac:dyDescent="0.25">
      <c r="A41" s="274"/>
      <c r="B41" s="274"/>
      <c r="C41" s="285" t="s">
        <v>242</v>
      </c>
      <c r="D41" s="285"/>
      <c r="E41" s="197">
        <f>E9-SUM(E35:E40)</f>
        <v>188</v>
      </c>
      <c r="F41" s="197">
        <f t="shared" ref="F41:P41" si="7">F9-SUM(F35:F40)</f>
        <v>120</v>
      </c>
      <c r="G41" s="197">
        <f t="shared" si="7"/>
        <v>123</v>
      </c>
      <c r="H41" s="197">
        <f t="shared" si="7"/>
        <v>62</v>
      </c>
      <c r="I41" s="197">
        <f t="shared" si="7"/>
        <v>0</v>
      </c>
      <c r="J41" s="197">
        <f t="shared" si="7"/>
        <v>0</v>
      </c>
      <c r="K41" s="197">
        <f t="shared" si="7"/>
        <v>0</v>
      </c>
      <c r="L41" s="197">
        <f t="shared" si="7"/>
        <v>0</v>
      </c>
      <c r="M41" s="197">
        <f t="shared" si="7"/>
        <v>0</v>
      </c>
      <c r="N41" s="197">
        <f t="shared" si="7"/>
        <v>0</v>
      </c>
      <c r="O41" s="197">
        <f t="shared" si="7"/>
        <v>0</v>
      </c>
      <c r="P41" s="197">
        <f t="shared" si="7"/>
        <v>0</v>
      </c>
    </row>
    <row r="42" spans="1:16" x14ac:dyDescent="0.25">
      <c r="A42" s="271" t="s">
        <v>83</v>
      </c>
      <c r="B42" s="271" t="s">
        <v>12</v>
      </c>
      <c r="C42" s="265" t="s">
        <v>72</v>
      </c>
      <c r="D42" s="42" t="s">
        <v>106</v>
      </c>
      <c r="E42" s="187">
        <v>0</v>
      </c>
      <c r="F42" s="187">
        <v>0</v>
      </c>
      <c r="G42" s="187">
        <v>0</v>
      </c>
      <c r="H42" s="187">
        <f>257-SUM(H43:H45)</f>
        <v>71</v>
      </c>
      <c r="I42" s="191">
        <v>74.799235824926853</v>
      </c>
      <c r="J42" s="191">
        <v>60.292836726359084</v>
      </c>
      <c r="K42" s="191">
        <v>43.016690267381982</v>
      </c>
      <c r="L42" s="191">
        <v>44.83266994878678</v>
      </c>
      <c r="M42" s="191">
        <v>46.912972926254326</v>
      </c>
      <c r="N42" s="191">
        <v>49.315192070861968</v>
      </c>
      <c r="O42" s="191">
        <v>52.212293845607299</v>
      </c>
      <c r="P42" s="191">
        <v>53.905378402980411</v>
      </c>
    </row>
    <row r="43" spans="1:16" x14ac:dyDescent="0.25">
      <c r="A43" s="271"/>
      <c r="B43" s="271"/>
      <c r="C43" s="265"/>
      <c r="D43" s="6" t="s">
        <v>107</v>
      </c>
      <c r="E43" s="287">
        <v>43</v>
      </c>
      <c r="F43" s="287">
        <v>123</v>
      </c>
      <c r="G43" s="187">
        <v>100</v>
      </c>
      <c r="H43" s="187">
        <v>100</v>
      </c>
      <c r="I43" s="191">
        <v>100</v>
      </c>
      <c r="J43" s="191">
        <v>100</v>
      </c>
      <c r="K43" s="191">
        <v>100</v>
      </c>
      <c r="L43" s="191">
        <v>100</v>
      </c>
      <c r="M43" s="191">
        <v>100</v>
      </c>
      <c r="N43" s="191">
        <v>100</v>
      </c>
      <c r="O43" s="191">
        <v>100</v>
      </c>
      <c r="P43" s="191">
        <v>100</v>
      </c>
    </row>
    <row r="44" spans="1:16" x14ac:dyDescent="0.25">
      <c r="A44" s="271"/>
      <c r="B44" s="271"/>
      <c r="C44" s="265"/>
      <c r="D44" s="6" t="s">
        <v>108</v>
      </c>
      <c r="E44" s="287"/>
      <c r="F44" s="287"/>
      <c r="G44" s="187">
        <v>50</v>
      </c>
      <c r="H44" s="187">
        <v>50</v>
      </c>
      <c r="I44" s="191"/>
      <c r="J44" s="191"/>
      <c r="K44" s="191"/>
      <c r="L44" s="191"/>
      <c r="M44" s="191"/>
      <c r="N44" s="191"/>
      <c r="O44" s="191"/>
      <c r="P44" s="191"/>
    </row>
    <row r="45" spans="1:16" x14ac:dyDescent="0.25">
      <c r="A45" s="271"/>
      <c r="B45" s="271"/>
      <c r="C45" s="265"/>
      <c r="D45" s="2" t="s">
        <v>109</v>
      </c>
      <c r="E45" s="288"/>
      <c r="F45" s="288"/>
      <c r="G45" s="188">
        <v>94</v>
      </c>
      <c r="H45" s="188">
        <f>70-H46</f>
        <v>36</v>
      </c>
      <c r="I45" s="188">
        <f>70-I47</f>
        <v>18.899999999999999</v>
      </c>
      <c r="J45" s="188">
        <f t="shared" ref="J45:P45" si="8">70-J47</f>
        <v>18.899999999999999</v>
      </c>
      <c r="K45" s="188">
        <f t="shared" si="8"/>
        <v>18.899999999999999</v>
      </c>
      <c r="L45" s="188">
        <f t="shared" si="8"/>
        <v>18.899999999999999</v>
      </c>
      <c r="M45" s="188">
        <f t="shared" si="8"/>
        <v>18.899999999999999</v>
      </c>
      <c r="N45" s="188">
        <f t="shared" si="8"/>
        <v>18.899999999999999</v>
      </c>
      <c r="O45" s="188">
        <f t="shared" si="8"/>
        <v>18.899999999999999</v>
      </c>
      <c r="P45" s="188">
        <f t="shared" si="8"/>
        <v>18.899999999999999</v>
      </c>
    </row>
    <row r="46" spans="1:16" x14ac:dyDescent="0.25">
      <c r="A46" s="271"/>
      <c r="B46" s="271"/>
      <c r="C46" s="265" t="s">
        <v>76</v>
      </c>
      <c r="D46" s="42" t="s">
        <v>106</v>
      </c>
      <c r="E46" s="187">
        <v>0</v>
      </c>
      <c r="F46" s="187">
        <v>0</v>
      </c>
      <c r="G46" s="187">
        <v>0</v>
      </c>
      <c r="H46" s="289">
        <v>34</v>
      </c>
      <c r="I46" s="191">
        <v>25.200764175073129</v>
      </c>
      <c r="J46" s="191">
        <v>39.707163273640916</v>
      </c>
      <c r="K46" s="191">
        <v>56.983309732618032</v>
      </c>
      <c r="L46" s="191">
        <v>55.16733005121322</v>
      </c>
      <c r="M46" s="191">
        <v>53.087027073745688</v>
      </c>
      <c r="N46" s="191">
        <v>50.684807929138046</v>
      </c>
      <c r="O46" s="191">
        <v>47.787706154392708</v>
      </c>
      <c r="P46" s="191">
        <v>46.094621597019589</v>
      </c>
    </row>
    <row r="47" spans="1:16" x14ac:dyDescent="0.25">
      <c r="A47" s="271"/>
      <c r="B47" s="271"/>
      <c r="C47" s="265"/>
      <c r="D47" s="2" t="s">
        <v>109</v>
      </c>
      <c r="E47" s="188">
        <v>0</v>
      </c>
      <c r="F47" s="188">
        <v>0</v>
      </c>
      <c r="G47" s="188">
        <v>0</v>
      </c>
      <c r="H47" s="288"/>
      <c r="I47" s="194">
        <v>51.1</v>
      </c>
      <c r="J47" s="194">
        <v>51.1</v>
      </c>
      <c r="K47" s="194">
        <v>51.1</v>
      </c>
      <c r="L47" s="194">
        <v>51.1</v>
      </c>
      <c r="M47" s="194">
        <v>51.1</v>
      </c>
      <c r="N47" s="194">
        <v>51.1</v>
      </c>
      <c r="O47" s="194">
        <v>51.1</v>
      </c>
      <c r="P47" s="194">
        <v>51.1</v>
      </c>
    </row>
    <row r="48" spans="1:16" x14ac:dyDescent="0.25">
      <c r="A48" s="271"/>
      <c r="B48" s="274"/>
      <c r="C48" s="285" t="s">
        <v>242</v>
      </c>
      <c r="D48" s="285"/>
      <c r="E48" s="197">
        <f>E10-SUM(E42:E47)</f>
        <v>207</v>
      </c>
      <c r="F48" s="197">
        <f t="shared" ref="F48:P48" si="9">F10-SUM(F42:F47)</f>
        <v>127</v>
      </c>
      <c r="G48" s="197">
        <f t="shared" si="9"/>
        <v>106</v>
      </c>
      <c r="H48" s="197">
        <f t="shared" si="9"/>
        <v>59</v>
      </c>
      <c r="I48" s="197">
        <f t="shared" si="9"/>
        <v>0</v>
      </c>
      <c r="J48" s="197">
        <f t="shared" si="9"/>
        <v>0</v>
      </c>
      <c r="K48" s="197">
        <f t="shared" si="9"/>
        <v>0</v>
      </c>
      <c r="L48" s="197">
        <f t="shared" si="9"/>
        <v>0</v>
      </c>
      <c r="M48" s="197">
        <f t="shared" si="9"/>
        <v>0</v>
      </c>
      <c r="N48" s="197">
        <f t="shared" si="9"/>
        <v>0</v>
      </c>
      <c r="O48" s="197">
        <f t="shared" si="9"/>
        <v>0</v>
      </c>
      <c r="P48" s="197">
        <f t="shared" si="9"/>
        <v>0</v>
      </c>
    </row>
    <row r="49" spans="1:16" x14ac:dyDescent="0.25">
      <c r="A49" s="271"/>
      <c r="B49" s="270" t="s">
        <v>13</v>
      </c>
      <c r="C49" s="265" t="s">
        <v>72</v>
      </c>
      <c r="D49" s="42" t="s">
        <v>106</v>
      </c>
      <c r="E49" s="187">
        <v>0</v>
      </c>
      <c r="F49" s="187">
        <v>0</v>
      </c>
      <c r="G49" s="187">
        <v>25</v>
      </c>
      <c r="H49" s="187">
        <f>264-SUM(H50:H52)</f>
        <v>67</v>
      </c>
      <c r="I49" s="191">
        <v>90.648162553289325</v>
      </c>
      <c r="J49" s="191">
        <v>86.223431851704277</v>
      </c>
      <c r="K49" s="191">
        <v>81.765962944690671</v>
      </c>
      <c r="L49" s="191">
        <v>95.340452758316843</v>
      </c>
      <c r="M49" s="191">
        <v>99.999999999999986</v>
      </c>
      <c r="N49" s="191">
        <v>100</v>
      </c>
      <c r="O49" s="191">
        <v>100</v>
      </c>
      <c r="P49" s="191">
        <v>99.999999999999986</v>
      </c>
    </row>
    <row r="50" spans="1:16" x14ac:dyDescent="0.25">
      <c r="A50" s="271"/>
      <c r="B50" s="271"/>
      <c r="C50" s="265"/>
      <c r="D50" s="6" t="s">
        <v>107</v>
      </c>
      <c r="E50" s="287">
        <v>62</v>
      </c>
      <c r="F50" s="287">
        <v>175</v>
      </c>
      <c r="G50" s="187">
        <v>100</v>
      </c>
      <c r="H50" s="187">
        <v>100</v>
      </c>
      <c r="I50" s="191">
        <v>100</v>
      </c>
      <c r="J50" s="191">
        <v>100</v>
      </c>
      <c r="K50" s="191">
        <v>100</v>
      </c>
      <c r="L50" s="191">
        <v>100</v>
      </c>
      <c r="M50" s="191">
        <v>100</v>
      </c>
      <c r="N50" s="191">
        <v>100</v>
      </c>
      <c r="O50" s="191">
        <v>100</v>
      </c>
      <c r="P50" s="191">
        <v>100</v>
      </c>
    </row>
    <row r="51" spans="1:16" x14ac:dyDescent="0.25">
      <c r="A51" s="271"/>
      <c r="B51" s="271"/>
      <c r="C51" s="265"/>
      <c r="D51" s="6" t="s">
        <v>108</v>
      </c>
      <c r="E51" s="287"/>
      <c r="F51" s="287"/>
      <c r="G51" s="187">
        <v>50</v>
      </c>
      <c r="H51" s="187">
        <v>50</v>
      </c>
      <c r="I51" s="191"/>
      <c r="J51" s="191"/>
      <c r="K51" s="191"/>
      <c r="L51" s="191"/>
      <c r="M51" s="191"/>
      <c r="N51" s="191"/>
      <c r="O51" s="191"/>
      <c r="P51" s="191"/>
    </row>
    <row r="52" spans="1:16" x14ac:dyDescent="0.25">
      <c r="A52" s="271"/>
      <c r="B52" s="271"/>
      <c r="C52" s="265"/>
      <c r="D52" s="2" t="s">
        <v>109</v>
      </c>
      <c r="E52" s="288"/>
      <c r="F52" s="288"/>
      <c r="G52" s="188">
        <v>100</v>
      </c>
      <c r="H52" s="188">
        <f>70-H53</f>
        <v>47</v>
      </c>
      <c r="I52" s="188">
        <f>70-I54</f>
        <v>18.899999999999999</v>
      </c>
      <c r="J52" s="188">
        <f t="shared" ref="J52:P52" si="10">70-J54</f>
        <v>18.899999999999999</v>
      </c>
      <c r="K52" s="188">
        <f t="shared" si="10"/>
        <v>18.899999999999999</v>
      </c>
      <c r="L52" s="188">
        <f t="shared" si="10"/>
        <v>18.899999999999999</v>
      </c>
      <c r="M52" s="188">
        <f t="shared" si="10"/>
        <v>18.899999999999999</v>
      </c>
      <c r="N52" s="188">
        <f t="shared" si="10"/>
        <v>18.899999999999999</v>
      </c>
      <c r="O52" s="188">
        <f t="shared" si="10"/>
        <v>18.899999999999999</v>
      </c>
      <c r="P52" s="188">
        <f t="shared" si="10"/>
        <v>18.899999999999999</v>
      </c>
    </row>
    <row r="53" spans="1:16" x14ac:dyDescent="0.25">
      <c r="A53" s="271"/>
      <c r="B53" s="271"/>
      <c r="C53" s="265" t="s">
        <v>76</v>
      </c>
      <c r="D53" s="42" t="s">
        <v>106</v>
      </c>
      <c r="E53" s="187">
        <v>0</v>
      </c>
      <c r="F53" s="187">
        <v>0</v>
      </c>
      <c r="G53" s="187">
        <v>0</v>
      </c>
      <c r="H53" s="289">
        <v>23</v>
      </c>
      <c r="I53" s="191">
        <v>9.351837446710686</v>
      </c>
      <c r="J53" s="191">
        <v>13.77656814829572</v>
      </c>
      <c r="K53" s="191">
        <v>18.234037055309326</v>
      </c>
      <c r="L53" s="191">
        <v>4.6595472416831534</v>
      </c>
      <c r="M53" s="191">
        <v>0</v>
      </c>
      <c r="N53" s="191">
        <v>0</v>
      </c>
      <c r="O53" s="191">
        <v>0</v>
      </c>
      <c r="P53" s="191">
        <v>0</v>
      </c>
    </row>
    <row r="54" spans="1:16" x14ac:dyDescent="0.25">
      <c r="A54" s="271"/>
      <c r="B54" s="271"/>
      <c r="C54" s="265"/>
      <c r="D54" s="2" t="s">
        <v>109</v>
      </c>
      <c r="E54" s="188">
        <v>0</v>
      </c>
      <c r="F54" s="188">
        <v>0</v>
      </c>
      <c r="G54" s="188">
        <v>0</v>
      </c>
      <c r="H54" s="288"/>
      <c r="I54" s="194">
        <v>51.1</v>
      </c>
      <c r="J54" s="194">
        <v>51.1</v>
      </c>
      <c r="K54" s="194">
        <v>51.1</v>
      </c>
      <c r="L54" s="194">
        <v>51.1</v>
      </c>
      <c r="M54" s="194">
        <v>51.1</v>
      </c>
      <c r="N54" s="194">
        <v>51.1</v>
      </c>
      <c r="O54" s="194">
        <v>51.1</v>
      </c>
      <c r="P54" s="194">
        <v>51.1</v>
      </c>
    </row>
    <row r="55" spans="1:16" x14ac:dyDescent="0.25">
      <c r="A55" s="274"/>
      <c r="B55" s="274"/>
      <c r="C55" s="285" t="s">
        <v>242</v>
      </c>
      <c r="D55" s="285"/>
      <c r="E55" s="197">
        <f>E10-SUM(E49:E54)</f>
        <v>188</v>
      </c>
      <c r="F55" s="197">
        <f t="shared" ref="F55:P55" si="11">F10-SUM(F49:F54)</f>
        <v>75</v>
      </c>
      <c r="G55" s="197">
        <f t="shared" si="11"/>
        <v>75</v>
      </c>
      <c r="H55" s="197">
        <f t="shared" si="11"/>
        <v>63</v>
      </c>
      <c r="I55" s="197">
        <f t="shared" si="11"/>
        <v>0</v>
      </c>
      <c r="J55" s="197">
        <f t="shared" si="11"/>
        <v>0</v>
      </c>
      <c r="K55" s="197">
        <f t="shared" si="11"/>
        <v>0</v>
      </c>
      <c r="L55" s="197">
        <f t="shared" si="11"/>
        <v>0</v>
      </c>
      <c r="M55" s="197">
        <f t="shared" si="11"/>
        <v>0</v>
      </c>
      <c r="N55" s="197">
        <f t="shared" si="11"/>
        <v>0</v>
      </c>
      <c r="O55" s="197">
        <f t="shared" si="11"/>
        <v>0</v>
      </c>
      <c r="P55" s="197">
        <f t="shared" si="11"/>
        <v>0</v>
      </c>
    </row>
    <row r="56" spans="1:16" ht="15" customHeight="1" x14ac:dyDescent="0.25">
      <c r="A56" s="270" t="s">
        <v>86</v>
      </c>
      <c r="B56" s="270" t="s">
        <v>12</v>
      </c>
      <c r="C56" s="265" t="s">
        <v>72</v>
      </c>
      <c r="D56" s="42" t="s">
        <v>106</v>
      </c>
      <c r="E56" s="187">
        <v>0</v>
      </c>
      <c r="F56" s="187">
        <v>0</v>
      </c>
      <c r="G56" s="187">
        <v>0</v>
      </c>
      <c r="H56" s="187">
        <f>288-SUM(H57:H59)</f>
        <v>122</v>
      </c>
      <c r="I56" s="191">
        <v>60.43568344909054</v>
      </c>
      <c r="J56" s="191">
        <v>43.350849088512525</v>
      </c>
      <c r="K56" s="191">
        <v>27.213015873282639</v>
      </c>
      <c r="L56" s="191">
        <v>27.988868706871873</v>
      </c>
      <c r="M56" s="191">
        <v>28.957321138322389</v>
      </c>
      <c r="N56" s="191">
        <v>30.1635991862384</v>
      </c>
      <c r="O56" s="191">
        <v>31.796988946152297</v>
      </c>
      <c r="P56" s="191">
        <v>32.874743827861941</v>
      </c>
    </row>
    <row r="57" spans="1:16" x14ac:dyDescent="0.25">
      <c r="A57" s="271"/>
      <c r="B57" s="271"/>
      <c r="C57" s="265"/>
      <c r="D57" s="6" t="s">
        <v>107</v>
      </c>
      <c r="E57" s="287">
        <v>31</v>
      </c>
      <c r="F57" s="287">
        <v>89</v>
      </c>
      <c r="G57" s="187">
        <v>100</v>
      </c>
      <c r="H57" s="187">
        <v>100</v>
      </c>
      <c r="I57" s="191">
        <v>100</v>
      </c>
      <c r="J57" s="191">
        <v>100</v>
      </c>
      <c r="K57" s="191">
        <v>100</v>
      </c>
      <c r="L57" s="191">
        <v>100</v>
      </c>
      <c r="M57" s="191">
        <v>100</v>
      </c>
      <c r="N57" s="191">
        <v>100</v>
      </c>
      <c r="O57" s="191">
        <v>100</v>
      </c>
      <c r="P57" s="191">
        <v>100</v>
      </c>
    </row>
    <row r="58" spans="1:16" x14ac:dyDescent="0.25">
      <c r="A58" s="271"/>
      <c r="B58" s="271"/>
      <c r="C58" s="265"/>
      <c r="D58" s="6" t="s">
        <v>108</v>
      </c>
      <c r="E58" s="287"/>
      <c r="F58" s="287"/>
      <c r="G58" s="187">
        <v>50</v>
      </c>
      <c r="H58" s="187">
        <v>50</v>
      </c>
      <c r="I58" s="191"/>
      <c r="J58" s="191"/>
      <c r="K58" s="191"/>
      <c r="L58" s="191"/>
      <c r="M58" s="191"/>
      <c r="N58" s="191"/>
      <c r="O58" s="191"/>
      <c r="P58" s="191"/>
    </row>
    <row r="59" spans="1:16" x14ac:dyDescent="0.25">
      <c r="A59" s="271"/>
      <c r="B59" s="271"/>
      <c r="C59" s="265"/>
      <c r="D59" s="2" t="s">
        <v>109</v>
      </c>
      <c r="E59" s="288"/>
      <c r="F59" s="288"/>
      <c r="G59" s="188">
        <v>22</v>
      </c>
      <c r="H59" s="188">
        <f>70-H60</f>
        <v>16</v>
      </c>
      <c r="I59" s="188">
        <f>70-I61</f>
        <v>18.899999999999999</v>
      </c>
      <c r="J59" s="188">
        <f t="shared" ref="J59:P59" si="12">70-J61</f>
        <v>18.899999999999999</v>
      </c>
      <c r="K59" s="188">
        <f t="shared" si="12"/>
        <v>18.899999999999999</v>
      </c>
      <c r="L59" s="188">
        <f t="shared" si="12"/>
        <v>18.899999999999999</v>
      </c>
      <c r="M59" s="188">
        <f t="shared" si="12"/>
        <v>18.899999999999999</v>
      </c>
      <c r="N59" s="188">
        <f t="shared" si="12"/>
        <v>18.899999999999999</v>
      </c>
      <c r="O59" s="188">
        <f t="shared" si="12"/>
        <v>18.899999999999999</v>
      </c>
      <c r="P59" s="188">
        <f t="shared" si="12"/>
        <v>18.899999999999999</v>
      </c>
    </row>
    <row r="60" spans="1:16" x14ac:dyDescent="0.25">
      <c r="A60" s="271"/>
      <c r="B60" s="271"/>
      <c r="C60" s="265" t="s">
        <v>76</v>
      </c>
      <c r="D60" s="42" t="s">
        <v>106</v>
      </c>
      <c r="E60" s="187">
        <v>0</v>
      </c>
      <c r="F60" s="187">
        <v>0</v>
      </c>
      <c r="G60" s="187">
        <v>0</v>
      </c>
      <c r="H60" s="289">
        <v>54</v>
      </c>
      <c r="I60" s="191">
        <v>39.564316550909446</v>
      </c>
      <c r="J60" s="191">
        <v>56.649150911487482</v>
      </c>
      <c r="K60" s="191">
        <v>72.786984126717357</v>
      </c>
      <c r="L60" s="191">
        <v>72.011131293128116</v>
      </c>
      <c r="M60" s="191">
        <v>71.042678861677615</v>
      </c>
      <c r="N60" s="191">
        <v>69.8364008137616</v>
      </c>
      <c r="O60" s="191">
        <v>68.203011053847717</v>
      </c>
      <c r="P60" s="191">
        <v>67.125256172138066</v>
      </c>
    </row>
    <row r="61" spans="1:16" x14ac:dyDescent="0.25">
      <c r="A61" s="271"/>
      <c r="B61" s="271"/>
      <c r="C61" s="265"/>
      <c r="D61" s="2" t="s">
        <v>109</v>
      </c>
      <c r="E61" s="188">
        <v>0</v>
      </c>
      <c r="F61" s="188">
        <v>0</v>
      </c>
      <c r="G61" s="188">
        <v>0</v>
      </c>
      <c r="H61" s="288"/>
      <c r="I61" s="194">
        <v>51.1</v>
      </c>
      <c r="J61" s="194">
        <v>51.1</v>
      </c>
      <c r="K61" s="194">
        <v>51.1</v>
      </c>
      <c r="L61" s="194">
        <v>51.1</v>
      </c>
      <c r="M61" s="194">
        <v>51.1</v>
      </c>
      <c r="N61" s="194">
        <v>51.1</v>
      </c>
      <c r="O61" s="194">
        <v>51.1</v>
      </c>
      <c r="P61" s="194">
        <v>51.1</v>
      </c>
    </row>
    <row r="62" spans="1:16" x14ac:dyDescent="0.25">
      <c r="A62" s="271"/>
      <c r="B62" s="274"/>
      <c r="C62" s="285" t="s">
        <v>242</v>
      </c>
      <c r="D62" s="285"/>
      <c r="E62" s="197">
        <f>E9-SUM(E56:E61)</f>
        <v>219</v>
      </c>
      <c r="F62" s="197">
        <f t="shared" ref="F62:P62" si="13">F9-SUM(F56:F61)</f>
        <v>211</v>
      </c>
      <c r="G62" s="197">
        <f t="shared" si="13"/>
        <v>228</v>
      </c>
      <c r="H62" s="197">
        <f t="shared" si="13"/>
        <v>58</v>
      </c>
      <c r="I62" s="197">
        <f t="shared" si="13"/>
        <v>0</v>
      </c>
      <c r="J62" s="197">
        <f t="shared" si="13"/>
        <v>0</v>
      </c>
      <c r="K62" s="197">
        <f t="shared" si="13"/>
        <v>0</v>
      </c>
      <c r="L62" s="197">
        <f t="shared" si="13"/>
        <v>0</v>
      </c>
      <c r="M62" s="197">
        <f t="shared" si="13"/>
        <v>0</v>
      </c>
      <c r="N62" s="197">
        <f t="shared" si="13"/>
        <v>0</v>
      </c>
      <c r="O62" s="197">
        <f t="shared" si="13"/>
        <v>0</v>
      </c>
      <c r="P62" s="197">
        <f t="shared" si="13"/>
        <v>0</v>
      </c>
    </row>
    <row r="63" spans="1:16" x14ac:dyDescent="0.25">
      <c r="A63" s="271"/>
      <c r="B63" s="270" t="s">
        <v>13</v>
      </c>
      <c r="C63" s="265" t="s">
        <v>72</v>
      </c>
      <c r="D63" s="42" t="s">
        <v>106</v>
      </c>
      <c r="E63" s="187">
        <v>0</v>
      </c>
      <c r="F63" s="187">
        <v>0</v>
      </c>
      <c r="G63" s="187">
        <v>0</v>
      </c>
      <c r="H63" s="187">
        <f>305-SUM(H64:H66)</f>
        <v>118</v>
      </c>
      <c r="I63" s="191">
        <v>82.620630334709062</v>
      </c>
      <c r="J63" s="191">
        <v>76.568833532849979</v>
      </c>
      <c r="K63" s="191">
        <v>74.278208768985024</v>
      </c>
      <c r="L63" s="191">
        <v>100</v>
      </c>
      <c r="M63" s="191">
        <v>100</v>
      </c>
      <c r="N63" s="191">
        <v>100</v>
      </c>
      <c r="O63" s="191">
        <v>100</v>
      </c>
      <c r="P63" s="191">
        <v>100</v>
      </c>
    </row>
    <row r="64" spans="1:16" x14ac:dyDescent="0.25">
      <c r="A64" s="271"/>
      <c r="B64" s="271"/>
      <c r="C64" s="265"/>
      <c r="D64" s="6" t="s">
        <v>107</v>
      </c>
      <c r="E64" s="287">
        <v>45</v>
      </c>
      <c r="F64" s="287">
        <v>127</v>
      </c>
      <c r="G64" s="187">
        <v>100</v>
      </c>
      <c r="H64" s="187">
        <v>100</v>
      </c>
      <c r="I64" s="191">
        <v>100</v>
      </c>
      <c r="J64" s="191">
        <v>100</v>
      </c>
      <c r="K64" s="191">
        <v>100</v>
      </c>
      <c r="L64" s="191">
        <v>100</v>
      </c>
      <c r="M64" s="191">
        <v>100</v>
      </c>
      <c r="N64" s="191">
        <v>100</v>
      </c>
      <c r="O64" s="191">
        <v>100</v>
      </c>
      <c r="P64" s="191">
        <v>100</v>
      </c>
    </row>
    <row r="65" spans="1:16" x14ac:dyDescent="0.25">
      <c r="A65" s="271"/>
      <c r="B65" s="271"/>
      <c r="C65" s="265"/>
      <c r="D65" s="6" t="s">
        <v>108</v>
      </c>
      <c r="E65" s="287"/>
      <c r="F65" s="287"/>
      <c r="G65" s="187">
        <v>50</v>
      </c>
      <c r="H65" s="187">
        <v>50</v>
      </c>
      <c r="I65" s="191"/>
      <c r="J65" s="191"/>
      <c r="K65" s="191"/>
      <c r="L65" s="191"/>
      <c r="M65" s="191"/>
      <c r="N65" s="191"/>
      <c r="O65" s="191"/>
      <c r="P65" s="191"/>
    </row>
    <row r="66" spans="1:16" x14ac:dyDescent="0.25">
      <c r="A66" s="271"/>
      <c r="B66" s="271"/>
      <c r="C66" s="265"/>
      <c r="D66" s="2" t="s">
        <v>109</v>
      </c>
      <c r="E66" s="288"/>
      <c r="F66" s="288"/>
      <c r="G66" s="188">
        <v>84</v>
      </c>
      <c r="H66" s="188">
        <f>70-H67</f>
        <v>37</v>
      </c>
      <c r="I66" s="188">
        <f>70-I68</f>
        <v>18.899999999999999</v>
      </c>
      <c r="J66" s="188">
        <f t="shared" ref="J66:P66" si="14">70-J68</f>
        <v>18.899999999999999</v>
      </c>
      <c r="K66" s="188">
        <f t="shared" si="14"/>
        <v>18.899999999999999</v>
      </c>
      <c r="L66" s="188">
        <f t="shared" si="14"/>
        <v>18.899999999999999</v>
      </c>
      <c r="M66" s="188">
        <f t="shared" si="14"/>
        <v>18.899999999999999</v>
      </c>
      <c r="N66" s="188">
        <f t="shared" si="14"/>
        <v>18.899999999999999</v>
      </c>
      <c r="O66" s="188">
        <f t="shared" si="14"/>
        <v>18.899999999999999</v>
      </c>
      <c r="P66" s="188">
        <f t="shared" si="14"/>
        <v>18.899999999999999</v>
      </c>
    </row>
    <row r="67" spans="1:16" x14ac:dyDescent="0.25">
      <c r="A67" s="271"/>
      <c r="B67" s="271"/>
      <c r="C67" s="265" t="s">
        <v>76</v>
      </c>
      <c r="D67" s="42" t="s">
        <v>106</v>
      </c>
      <c r="E67" s="187">
        <v>0</v>
      </c>
      <c r="F67" s="187">
        <v>0</v>
      </c>
      <c r="G67" s="187">
        <v>0</v>
      </c>
      <c r="H67" s="289">
        <v>33</v>
      </c>
      <c r="I67" s="191">
        <v>17.379369665290934</v>
      </c>
      <c r="J67" s="191">
        <v>23.431166467150014</v>
      </c>
      <c r="K67" s="191">
        <v>25.721791231014969</v>
      </c>
      <c r="L67" s="191">
        <v>0</v>
      </c>
      <c r="M67" s="191">
        <v>0</v>
      </c>
      <c r="N67" s="191">
        <v>0</v>
      </c>
      <c r="O67" s="191">
        <v>0</v>
      </c>
      <c r="P67" s="191">
        <v>0</v>
      </c>
    </row>
    <row r="68" spans="1:16" x14ac:dyDescent="0.25">
      <c r="A68" s="271"/>
      <c r="B68" s="271"/>
      <c r="C68" s="265"/>
      <c r="D68" s="2" t="s">
        <v>109</v>
      </c>
      <c r="E68" s="188">
        <v>0</v>
      </c>
      <c r="F68" s="188">
        <v>0</v>
      </c>
      <c r="G68" s="188">
        <v>0</v>
      </c>
      <c r="H68" s="288"/>
      <c r="I68" s="194">
        <v>51.1</v>
      </c>
      <c r="J68" s="194">
        <v>51.1</v>
      </c>
      <c r="K68" s="194">
        <v>51.1</v>
      </c>
      <c r="L68" s="194">
        <v>51.1</v>
      </c>
      <c r="M68" s="194">
        <v>51.1</v>
      </c>
      <c r="N68" s="194">
        <v>51.1</v>
      </c>
      <c r="O68" s="194">
        <v>51.1</v>
      </c>
      <c r="P68" s="194">
        <v>51.1</v>
      </c>
    </row>
    <row r="69" spans="1:16" ht="15.75" thickBot="1" x14ac:dyDescent="0.3">
      <c r="A69" s="272"/>
      <c r="B69" s="272"/>
      <c r="C69" s="286" t="s">
        <v>242</v>
      </c>
      <c r="D69" s="286"/>
      <c r="E69" s="198">
        <f>E9-SUM(E63:E68)</f>
        <v>205</v>
      </c>
      <c r="F69" s="198">
        <f t="shared" ref="F69:P69" si="15">F9-SUM(F63:F68)</f>
        <v>173</v>
      </c>
      <c r="G69" s="198">
        <f t="shared" si="15"/>
        <v>166</v>
      </c>
      <c r="H69" s="198">
        <f t="shared" si="15"/>
        <v>62</v>
      </c>
      <c r="I69" s="198">
        <f t="shared" si="15"/>
        <v>0</v>
      </c>
      <c r="J69" s="198">
        <f t="shared" si="15"/>
        <v>0</v>
      </c>
      <c r="K69" s="198">
        <f t="shared" si="15"/>
        <v>0</v>
      </c>
      <c r="L69" s="198">
        <f t="shared" si="15"/>
        <v>0</v>
      </c>
      <c r="M69" s="198">
        <f t="shared" si="15"/>
        <v>0</v>
      </c>
      <c r="N69" s="198">
        <f t="shared" si="15"/>
        <v>0</v>
      </c>
      <c r="O69" s="198">
        <f t="shared" si="15"/>
        <v>0</v>
      </c>
      <c r="P69" s="198">
        <f t="shared" si="15"/>
        <v>0</v>
      </c>
    </row>
    <row r="70" spans="1:16" x14ac:dyDescent="0.25">
      <c r="A70" t="s">
        <v>237</v>
      </c>
      <c r="E70" s="1"/>
      <c r="F70" s="1"/>
      <c r="G70" s="1"/>
      <c r="H70" s="1"/>
      <c r="I70" s="1"/>
      <c r="J70" s="1"/>
      <c r="K70" s="1"/>
      <c r="L70" s="1"/>
      <c r="M70" s="1"/>
      <c r="N70" s="1"/>
      <c r="O70" s="1"/>
      <c r="P70" s="1"/>
    </row>
    <row r="71" spans="1:16" x14ac:dyDescent="0.25">
      <c r="A71" t="s">
        <v>238</v>
      </c>
    </row>
    <row r="72" spans="1:16" x14ac:dyDescent="0.25">
      <c r="A72" t="s">
        <v>239</v>
      </c>
    </row>
    <row r="73" spans="1:16" x14ac:dyDescent="0.25">
      <c r="A73" t="s">
        <v>240</v>
      </c>
    </row>
    <row r="74" spans="1:16" x14ac:dyDescent="0.25">
      <c r="A74" t="s">
        <v>255</v>
      </c>
    </row>
    <row r="75" spans="1:16" x14ac:dyDescent="0.25">
      <c r="A75" t="s">
        <v>252</v>
      </c>
    </row>
  </sheetData>
  <mergeCells count="62">
    <mergeCell ref="E2:P2"/>
    <mergeCell ref="C27:D27"/>
    <mergeCell ref="B21:B27"/>
    <mergeCell ref="B28:B34"/>
    <mergeCell ref="C34:D34"/>
    <mergeCell ref="C20:D20"/>
    <mergeCell ref="H32:H33"/>
    <mergeCell ref="E22:E24"/>
    <mergeCell ref="F22:F24"/>
    <mergeCell ref="H18:H19"/>
    <mergeCell ref="H25:H26"/>
    <mergeCell ref="E29:E31"/>
    <mergeCell ref="F29:F31"/>
    <mergeCell ref="E15:E17"/>
    <mergeCell ref="F15:F17"/>
    <mergeCell ref="E12:P12"/>
    <mergeCell ref="H60:H61"/>
    <mergeCell ref="H67:H68"/>
    <mergeCell ref="H46:H47"/>
    <mergeCell ref="H53:H54"/>
    <mergeCell ref="C62:D62"/>
    <mergeCell ref="E50:E52"/>
    <mergeCell ref="F50:F52"/>
    <mergeCell ref="E57:E59"/>
    <mergeCell ref="F57:F59"/>
    <mergeCell ref="E64:E66"/>
    <mergeCell ref="F64:F66"/>
    <mergeCell ref="C56:C59"/>
    <mergeCell ref="C60:C61"/>
    <mergeCell ref="C63:C66"/>
    <mergeCell ref="C67:C68"/>
    <mergeCell ref="C48:D48"/>
    <mergeCell ref="E36:E38"/>
    <mergeCell ref="F36:F38"/>
    <mergeCell ref="H39:H40"/>
    <mergeCell ref="E43:E45"/>
    <mergeCell ref="F43:F45"/>
    <mergeCell ref="A56:A69"/>
    <mergeCell ref="B63:B69"/>
    <mergeCell ref="C69:D69"/>
    <mergeCell ref="C42:C45"/>
    <mergeCell ref="C46:C47"/>
    <mergeCell ref="C49:C52"/>
    <mergeCell ref="C53:C54"/>
    <mergeCell ref="A42:A55"/>
    <mergeCell ref="B56:B62"/>
    <mergeCell ref="B42:B48"/>
    <mergeCell ref="B49:B55"/>
    <mergeCell ref="C55:D55"/>
    <mergeCell ref="C28:C31"/>
    <mergeCell ref="C32:C33"/>
    <mergeCell ref="C35:C38"/>
    <mergeCell ref="C39:C40"/>
    <mergeCell ref="A28:A41"/>
    <mergeCell ref="B35:B41"/>
    <mergeCell ref="C41:D41"/>
    <mergeCell ref="A14:A27"/>
    <mergeCell ref="C14:C17"/>
    <mergeCell ref="C18:C19"/>
    <mergeCell ref="C21:C24"/>
    <mergeCell ref="C25:C26"/>
    <mergeCell ref="B14:B2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71919-3A12-4181-8555-C22B7A51BB8F}">
  <dimension ref="A1:K39"/>
  <sheetViews>
    <sheetView zoomScale="70" zoomScaleNormal="70" workbookViewId="0">
      <pane ySplit="4" topLeftCell="A5" activePane="bottomLeft" state="frozen"/>
      <selection pane="bottomLeft" activeCell="A5" sqref="A5:A11"/>
    </sheetView>
  </sheetViews>
  <sheetFormatPr defaultColWidth="107.28515625" defaultRowHeight="15" x14ac:dyDescent="0.25"/>
  <cols>
    <col min="1" max="1" width="38.5703125" customWidth="1"/>
    <col min="2" max="2" width="73" customWidth="1"/>
    <col min="3" max="3" width="67.7109375" bestFit="1" customWidth="1"/>
    <col min="4" max="4" width="23.7109375" bestFit="1" customWidth="1"/>
    <col min="5" max="5" width="12.140625" bestFit="1" customWidth="1"/>
    <col min="6" max="6" width="11.5703125" bestFit="1" customWidth="1"/>
    <col min="7" max="7" width="13.85546875" bestFit="1" customWidth="1"/>
    <col min="8" max="8" width="12.140625" bestFit="1" customWidth="1"/>
    <col min="9" max="9" width="13.42578125" customWidth="1"/>
    <col min="10" max="10" width="13.85546875" bestFit="1" customWidth="1"/>
    <col min="11" max="11" width="27.28515625" bestFit="1" customWidth="1"/>
    <col min="12" max="12" width="18.5703125" bestFit="1" customWidth="1"/>
  </cols>
  <sheetData>
    <row r="1" spans="1:11" ht="18" x14ac:dyDescent="0.35">
      <c r="A1" s="66" t="s">
        <v>203</v>
      </c>
      <c r="B1" s="22" t="s">
        <v>232</v>
      </c>
    </row>
    <row r="2" spans="1:11" x14ac:dyDescent="0.25">
      <c r="A2" s="299"/>
      <c r="B2" s="300"/>
      <c r="C2" s="301"/>
      <c r="D2" s="305" t="s">
        <v>180</v>
      </c>
      <c r="E2" s="306"/>
      <c r="F2" s="306"/>
      <c r="G2" s="306"/>
      <c r="H2" s="306"/>
      <c r="I2" s="306"/>
      <c r="J2" s="306"/>
      <c r="K2" s="307"/>
    </row>
    <row r="3" spans="1:11" x14ac:dyDescent="0.25">
      <c r="A3" s="302"/>
      <c r="B3" s="303"/>
      <c r="C3" s="304"/>
      <c r="D3" s="308" t="s">
        <v>181</v>
      </c>
      <c r="E3" s="308"/>
      <c r="F3" s="308"/>
      <c r="G3" s="308" t="s">
        <v>182</v>
      </c>
      <c r="H3" s="308"/>
      <c r="I3" s="308"/>
      <c r="J3" s="122" t="s">
        <v>183</v>
      </c>
      <c r="K3" s="123" t="s">
        <v>256</v>
      </c>
    </row>
    <row r="4" spans="1:11" x14ac:dyDescent="0.25">
      <c r="A4" s="124"/>
      <c r="B4" s="125"/>
      <c r="C4" s="126" t="s">
        <v>184</v>
      </c>
      <c r="D4" s="126" t="s">
        <v>185</v>
      </c>
      <c r="E4" s="126" t="s">
        <v>50</v>
      </c>
      <c r="F4" s="126" t="s">
        <v>186</v>
      </c>
      <c r="G4" s="126" t="s">
        <v>185</v>
      </c>
      <c r="H4" s="126" t="s">
        <v>50</v>
      </c>
      <c r="I4" s="126" t="s">
        <v>186</v>
      </c>
      <c r="J4" s="126" t="s">
        <v>186</v>
      </c>
      <c r="K4" s="127"/>
    </row>
    <row r="5" spans="1:11" x14ac:dyDescent="0.25">
      <c r="A5" s="309" t="s">
        <v>187</v>
      </c>
      <c r="B5" s="128" t="s">
        <v>188</v>
      </c>
      <c r="C5" s="124" t="s">
        <v>189</v>
      </c>
      <c r="D5" s="129">
        <v>43.339018200911482</v>
      </c>
      <c r="E5" s="129">
        <v>43.339018200911482</v>
      </c>
      <c r="F5" s="129">
        <v>63.999868197443689</v>
      </c>
      <c r="G5" s="129">
        <v>24.397240769403453</v>
      </c>
      <c r="H5" s="129">
        <v>24.397240769403449</v>
      </c>
      <c r="I5" s="129">
        <v>50.071829731216702</v>
      </c>
      <c r="J5" s="129">
        <v>48.887870540854443</v>
      </c>
      <c r="K5" s="130">
        <f>SUM(D5:J5)</f>
        <v>298.43208641014468</v>
      </c>
    </row>
    <row r="6" spans="1:11" x14ac:dyDescent="0.25">
      <c r="A6" s="310"/>
      <c r="B6" s="131" t="s">
        <v>190</v>
      </c>
      <c r="C6" s="132" t="s">
        <v>191</v>
      </c>
      <c r="D6" s="133">
        <f t="shared" ref="D6:J6" si="0">SUM(D7:D10)</f>
        <v>21842.073073812804</v>
      </c>
      <c r="E6" s="133">
        <f t="shared" si="0"/>
        <v>12079.445305463156</v>
      </c>
      <c r="F6" s="133">
        <f t="shared" si="0"/>
        <v>18713.887118975625</v>
      </c>
      <c r="G6" s="133">
        <f t="shared" si="0"/>
        <v>23921.614707654175</v>
      </c>
      <c r="H6" s="133">
        <f t="shared" si="0"/>
        <v>15126.674373444233</v>
      </c>
      <c r="I6" s="133">
        <f t="shared" si="0"/>
        <v>24286.592994590566</v>
      </c>
      <c r="J6" s="133">
        <f t="shared" si="0"/>
        <v>5809.9900000000007</v>
      </c>
      <c r="K6" s="134">
        <f>SUMPRODUCT(D6:J6,D5:J5)/K5</f>
        <v>17158.323595827635</v>
      </c>
    </row>
    <row r="7" spans="1:11" x14ac:dyDescent="0.25">
      <c r="A7" s="310"/>
      <c r="B7" s="135" t="s">
        <v>192</v>
      </c>
      <c r="C7" s="136" t="s">
        <v>193</v>
      </c>
      <c r="D7" s="137">
        <v>6522.3757428879499</v>
      </c>
      <c r="E7" s="137">
        <v>6509.0340739947669</v>
      </c>
      <c r="F7" s="137">
        <v>6439.8871189756192</v>
      </c>
      <c r="G7" s="137">
        <v>9613.3411031557443</v>
      </c>
      <c r="H7" s="137">
        <v>9534.3074356112265</v>
      </c>
      <c r="I7" s="137">
        <v>9480.5929945905664</v>
      </c>
      <c r="J7" s="137"/>
      <c r="K7" s="138">
        <f>SUMPRODUCT(D7:J7,D5:J5)/K5</f>
        <v>6429.5394201196887</v>
      </c>
    </row>
    <row r="8" spans="1:11" x14ac:dyDescent="0.25">
      <c r="A8" s="310"/>
      <c r="B8" s="135" t="s">
        <v>194</v>
      </c>
      <c r="C8" s="136" t="s">
        <v>193</v>
      </c>
      <c r="D8" s="137">
        <v>14319.697330924853</v>
      </c>
      <c r="E8" s="137">
        <v>5570.411231468388</v>
      </c>
      <c r="F8" s="137">
        <v>1950.0000000000032</v>
      </c>
      <c r="G8" s="137">
        <v>13308.273604498432</v>
      </c>
      <c r="H8" s="137">
        <v>5592.3669378330069</v>
      </c>
      <c r="I8" s="137">
        <v>1949.9999999999995</v>
      </c>
      <c r="J8" s="137">
        <v>5809.9900000000007</v>
      </c>
      <c r="K8" s="138">
        <f>SUMPRODUCT(D8:J8,D5:J5)/K5</f>
        <v>6130.7720860179825</v>
      </c>
    </row>
    <row r="9" spans="1:11" x14ac:dyDescent="0.25">
      <c r="A9" s="310"/>
      <c r="B9" s="135" t="s">
        <v>195</v>
      </c>
      <c r="C9" s="136" t="s">
        <v>193</v>
      </c>
      <c r="D9" s="137"/>
      <c r="E9" s="137"/>
      <c r="F9" s="137">
        <v>9324</v>
      </c>
      <c r="G9" s="137"/>
      <c r="H9" s="137"/>
      <c r="I9" s="137">
        <v>11856</v>
      </c>
      <c r="J9" s="137"/>
      <c r="K9" s="138">
        <f>SUMPRODUCT(D9:J9,D5:J5)/K5</f>
        <v>3988.8016020177015</v>
      </c>
    </row>
    <row r="10" spans="1:11" x14ac:dyDescent="0.25">
      <c r="A10" s="310"/>
      <c r="B10" s="135" t="s">
        <v>196</v>
      </c>
      <c r="C10" s="136" t="s">
        <v>193</v>
      </c>
      <c r="D10" s="137">
        <v>1000</v>
      </c>
      <c r="E10" s="137"/>
      <c r="F10" s="137">
        <v>1000</v>
      </c>
      <c r="G10" s="137">
        <v>1000</v>
      </c>
      <c r="H10" s="137"/>
      <c r="I10" s="137">
        <v>1000</v>
      </c>
      <c r="J10" s="137"/>
      <c r="K10" s="138">
        <f>SUMPRODUCT(D10:J10,D5:J5)/K5</f>
        <v>609.21048767226353</v>
      </c>
    </row>
    <row r="11" spans="1:11" ht="15.75" thickBot="1" x14ac:dyDescent="0.3">
      <c r="A11" s="311"/>
      <c r="B11" s="139" t="s">
        <v>197</v>
      </c>
      <c r="C11" s="140" t="s">
        <v>193</v>
      </c>
      <c r="D11" s="141">
        <v>-190.68010372510355</v>
      </c>
      <c r="E11" s="141">
        <v>-144.56707967940702</v>
      </c>
      <c r="F11" s="141">
        <v>-254.95578366501644</v>
      </c>
      <c r="G11" s="141">
        <v>-317.76053651824964</v>
      </c>
      <c r="H11" s="141">
        <v>-266.784850271256</v>
      </c>
      <c r="I11" s="141">
        <v>-404.90634652836684</v>
      </c>
      <c r="J11" s="141">
        <v>-1013.7933133194292</v>
      </c>
      <c r="K11" s="142">
        <f>SUMPRODUCT(D11:J11,D5:J5)/K5</f>
        <v>-385.16070492328691</v>
      </c>
    </row>
    <row r="12" spans="1:11" x14ac:dyDescent="0.25">
      <c r="A12" s="309" t="s">
        <v>198</v>
      </c>
      <c r="B12" s="128" t="s">
        <v>188</v>
      </c>
      <c r="C12" s="124" t="s">
        <v>189</v>
      </c>
      <c r="D12" s="129">
        <v>69.869958127522551</v>
      </c>
      <c r="E12" s="129">
        <v>69.869958127522551</v>
      </c>
      <c r="F12" s="129">
        <v>81.35424872430093</v>
      </c>
      <c r="G12" s="129">
        <v>304.4933718013371</v>
      </c>
      <c r="H12" s="129">
        <v>376.25617647058823</v>
      </c>
      <c r="I12" s="129">
        <v>166.61898448624652</v>
      </c>
      <c r="J12" s="129">
        <v>106.27424280452033</v>
      </c>
      <c r="K12" s="130">
        <f>SUM(D12:J12)</f>
        <v>1174.7369405420382</v>
      </c>
    </row>
    <row r="13" spans="1:11" x14ac:dyDescent="0.25">
      <c r="A13" s="310"/>
      <c r="B13" s="131" t="s">
        <v>190</v>
      </c>
      <c r="C13" s="132" t="s">
        <v>191</v>
      </c>
      <c r="D13" s="133">
        <f t="shared" ref="D13:J13" si="1">SUM(D14:D17)</f>
        <v>18092.690385537047</v>
      </c>
      <c r="E13" s="133">
        <f t="shared" si="1"/>
        <v>9875.4842302575071</v>
      </c>
      <c r="F13" s="133">
        <f t="shared" si="1"/>
        <v>16481.86205426661</v>
      </c>
      <c r="G13" s="133">
        <f t="shared" si="1"/>
        <v>20096.32803130072</v>
      </c>
      <c r="H13" s="133">
        <f t="shared" si="1"/>
        <v>12110.274229842775</v>
      </c>
      <c r="I13" s="133">
        <f t="shared" si="1"/>
        <v>22017.038318308689</v>
      </c>
      <c r="J13" s="133">
        <f t="shared" si="1"/>
        <v>5447.0141494544378</v>
      </c>
      <c r="K13" s="134">
        <f>SUMPRODUCT(D13:J13,D12:J12)/K12</f>
        <v>15508.240267802206</v>
      </c>
    </row>
    <row r="14" spans="1:11" x14ac:dyDescent="0.25">
      <c r="A14" s="310"/>
      <c r="B14" s="135" t="s">
        <v>192</v>
      </c>
      <c r="C14" s="136" t="s">
        <v>193</v>
      </c>
      <c r="D14" s="137">
        <v>5349.0335993206509</v>
      </c>
      <c r="E14" s="137">
        <v>5321.4250924976104</v>
      </c>
      <c r="F14" s="137">
        <v>5921.017101676015</v>
      </c>
      <c r="G14" s="137">
        <v>8009.0132184861322</v>
      </c>
      <c r="H14" s="137">
        <v>7633.077488570998</v>
      </c>
      <c r="I14" s="137">
        <v>8212.5504561237522</v>
      </c>
      <c r="J14" s="137">
        <v>0</v>
      </c>
      <c r="K14" s="138">
        <f>SUMPRODUCT(D14:J14,D12:J12)/K12</f>
        <v>6730.2686537076925</v>
      </c>
    </row>
    <row r="15" spans="1:11" x14ac:dyDescent="0.25">
      <c r="A15" s="310"/>
      <c r="B15" s="135" t="s">
        <v>194</v>
      </c>
      <c r="C15" s="136" t="s">
        <v>193</v>
      </c>
      <c r="D15" s="137">
        <v>11743.656786216396</v>
      </c>
      <c r="E15" s="137">
        <v>4554.0591377598967</v>
      </c>
      <c r="F15" s="137">
        <v>1792.8859830861206</v>
      </c>
      <c r="G15" s="137">
        <v>11087.314812814589</v>
      </c>
      <c r="H15" s="137">
        <v>4477.1967412717768</v>
      </c>
      <c r="I15" s="137">
        <v>1689.1847797473054</v>
      </c>
      <c r="J15" s="137">
        <v>5447.0141494544378</v>
      </c>
      <c r="K15" s="138">
        <f>SUMPRODUCT(D15:J15,D12:J12)/K12</f>
        <v>6133.7085166525012</v>
      </c>
    </row>
    <row r="16" spans="1:11" x14ac:dyDescent="0.25">
      <c r="A16" s="310"/>
      <c r="B16" s="135" t="s">
        <v>195</v>
      </c>
      <c r="C16" s="136" t="s">
        <v>193</v>
      </c>
      <c r="D16" s="137">
        <v>0</v>
      </c>
      <c r="E16" s="137">
        <v>0</v>
      </c>
      <c r="F16" s="137">
        <v>7767.9589695044733</v>
      </c>
      <c r="G16" s="137">
        <v>0</v>
      </c>
      <c r="H16" s="137">
        <v>0</v>
      </c>
      <c r="I16" s="137">
        <v>11115.303082437629</v>
      </c>
      <c r="J16" s="137">
        <v>0</v>
      </c>
      <c r="K16" s="138">
        <f>SUMPRODUCT(D16:J16,D12:J12)/K12</f>
        <v>2114.4963542150103</v>
      </c>
    </row>
    <row r="17" spans="1:11" x14ac:dyDescent="0.25">
      <c r="A17" s="310"/>
      <c r="B17" s="135" t="s">
        <v>196</v>
      </c>
      <c r="C17" s="136" t="s">
        <v>193</v>
      </c>
      <c r="D17" s="137">
        <v>1000</v>
      </c>
      <c r="E17" s="137"/>
      <c r="F17" s="137">
        <v>1000</v>
      </c>
      <c r="G17" s="137">
        <v>1000</v>
      </c>
      <c r="H17" s="137"/>
      <c r="I17" s="137">
        <v>1000</v>
      </c>
      <c r="J17" s="137"/>
      <c r="K17" s="138">
        <f>SUMPRODUCT(D17:J17,D12:J12)/K12</f>
        <v>529.76674322700137</v>
      </c>
    </row>
    <row r="18" spans="1:11" ht="15.75" thickBot="1" x14ac:dyDescent="0.3">
      <c r="A18" s="311"/>
      <c r="B18" s="139" t="s">
        <v>197</v>
      </c>
      <c r="C18" s="140" t="s">
        <v>193</v>
      </c>
      <c r="D18" s="141">
        <v>-190.68010372510355</v>
      </c>
      <c r="E18" s="141">
        <v>-144.56707967940702</v>
      </c>
      <c r="F18" s="141">
        <v>-254.95578366501644</v>
      </c>
      <c r="G18" s="141">
        <v>-317.76053651824964</v>
      </c>
      <c r="H18" s="141">
        <v>-266.784850271256</v>
      </c>
      <c r="I18" s="141">
        <v>-404.90634652836684</v>
      </c>
      <c r="J18" s="141">
        <v>-1013.7933133194292</v>
      </c>
      <c r="K18" s="142">
        <f>SUMPRODUCT(D18:J18,D12:J12)/K12</f>
        <v>-354.55262742459649</v>
      </c>
    </row>
    <row r="19" spans="1:11" x14ac:dyDescent="0.25">
      <c r="A19" s="290" t="s">
        <v>199</v>
      </c>
      <c r="B19" s="143" t="s">
        <v>188</v>
      </c>
      <c r="C19" s="144" t="s">
        <v>189</v>
      </c>
      <c r="D19" s="145" t="s">
        <v>200</v>
      </c>
      <c r="E19" s="145"/>
      <c r="F19" s="145"/>
      <c r="G19" s="145"/>
      <c r="H19" s="145"/>
      <c r="I19" s="145"/>
      <c r="J19" s="145"/>
      <c r="K19" s="293"/>
    </row>
    <row r="20" spans="1:11" x14ac:dyDescent="0.25">
      <c r="A20" s="291"/>
      <c r="B20" s="146" t="s">
        <v>190</v>
      </c>
      <c r="C20" s="147" t="s">
        <v>191</v>
      </c>
      <c r="D20" s="148">
        <f t="shared" ref="D20:J20" si="2">SUM(D21:D24)</f>
        <v>5094.8785873303823</v>
      </c>
      <c r="E20" s="148">
        <f t="shared" si="2"/>
        <v>5094.8785873303823</v>
      </c>
      <c r="F20" s="148">
        <f t="shared" si="2"/>
        <v>5094.8785873303823</v>
      </c>
      <c r="G20" s="148">
        <f t="shared" si="2"/>
        <v>8565.4732113204427</v>
      </c>
      <c r="H20" s="148">
        <f t="shared" si="2"/>
        <v>8565.4732113204427</v>
      </c>
      <c r="I20" s="148">
        <f t="shared" si="2"/>
        <v>8565.4732113204427</v>
      </c>
      <c r="J20" s="148">
        <f t="shared" si="2"/>
        <v>0</v>
      </c>
      <c r="K20" s="294"/>
    </row>
    <row r="21" spans="1:11" x14ac:dyDescent="0.25">
      <c r="A21" s="291"/>
      <c r="B21" s="149" t="s">
        <v>192</v>
      </c>
      <c r="C21" s="150" t="s">
        <v>193</v>
      </c>
      <c r="D21" s="151">
        <v>2693.7206640470204</v>
      </c>
      <c r="E21" s="151">
        <v>2693.7206640470204</v>
      </c>
      <c r="F21" s="151">
        <v>2693.7206640470204</v>
      </c>
      <c r="G21" s="151">
        <v>5186.9181234183689</v>
      </c>
      <c r="H21" s="151">
        <v>5186.9181234183689</v>
      </c>
      <c r="I21" s="151">
        <v>5186.9181234183689</v>
      </c>
      <c r="J21" s="151">
        <v>0</v>
      </c>
      <c r="K21" s="294"/>
    </row>
    <row r="22" spans="1:11" x14ac:dyDescent="0.25">
      <c r="A22" s="291"/>
      <c r="B22" s="149" t="s">
        <v>194</v>
      </c>
      <c r="C22" s="150" t="s">
        <v>193</v>
      </c>
      <c r="D22" s="151">
        <v>2401.1579232833615</v>
      </c>
      <c r="E22" s="151">
        <v>2401.1579232833615</v>
      </c>
      <c r="F22" s="151">
        <v>2401.1579232833615</v>
      </c>
      <c r="G22" s="151">
        <v>3378.5550879020739</v>
      </c>
      <c r="H22" s="151">
        <v>3378.5550879020739</v>
      </c>
      <c r="I22" s="151">
        <v>3378.5550879020739</v>
      </c>
      <c r="J22" s="151">
        <v>0</v>
      </c>
      <c r="K22" s="294"/>
    </row>
    <row r="23" spans="1:11" x14ac:dyDescent="0.25">
      <c r="A23" s="291"/>
      <c r="B23" s="149" t="s">
        <v>195</v>
      </c>
      <c r="C23" s="150" t="s">
        <v>193</v>
      </c>
      <c r="D23" s="151">
        <v>0</v>
      </c>
      <c r="E23" s="151">
        <v>0</v>
      </c>
      <c r="F23" s="151">
        <v>0</v>
      </c>
      <c r="G23" s="151">
        <v>0</v>
      </c>
      <c r="H23" s="151">
        <v>0</v>
      </c>
      <c r="I23" s="151">
        <v>0</v>
      </c>
      <c r="J23" s="151">
        <v>0</v>
      </c>
      <c r="K23" s="294"/>
    </row>
    <row r="24" spans="1:11" x14ac:dyDescent="0.25">
      <c r="A24" s="291"/>
      <c r="B24" s="149" t="s">
        <v>196</v>
      </c>
      <c r="C24" s="150" t="s">
        <v>193</v>
      </c>
      <c r="D24" s="151">
        <v>0</v>
      </c>
      <c r="E24" s="151">
        <v>0</v>
      </c>
      <c r="F24" s="151">
        <v>0</v>
      </c>
      <c r="G24" s="151">
        <v>0</v>
      </c>
      <c r="H24" s="151">
        <v>0</v>
      </c>
      <c r="I24" s="151">
        <v>0</v>
      </c>
      <c r="J24" s="151">
        <v>0</v>
      </c>
      <c r="K24" s="294"/>
    </row>
    <row r="25" spans="1:11" ht="15.75" thickBot="1" x14ac:dyDescent="0.3">
      <c r="A25" s="292"/>
      <c r="B25" s="152" t="s">
        <v>197</v>
      </c>
      <c r="C25" s="153" t="s">
        <v>193</v>
      </c>
      <c r="D25" s="154">
        <v>-119.63797596194185</v>
      </c>
      <c r="E25" s="154">
        <v>-119.63797596194185</v>
      </c>
      <c r="F25" s="154">
        <v>-119.63797596194185</v>
      </c>
      <c r="G25" s="154">
        <v>-157.04499809559482</v>
      </c>
      <c r="H25" s="154">
        <v>-157.04499809559482</v>
      </c>
      <c r="I25" s="154">
        <v>-157.04499809559482</v>
      </c>
      <c r="J25" s="154">
        <v>0</v>
      </c>
      <c r="K25" s="295"/>
    </row>
    <row r="26" spans="1:11" x14ac:dyDescent="0.25">
      <c r="A26" s="296" t="s">
        <v>201</v>
      </c>
      <c r="B26" s="155" t="s">
        <v>188</v>
      </c>
      <c r="C26" s="156" t="s">
        <v>189</v>
      </c>
      <c r="D26" s="157">
        <f t="shared" ref="D26:J26" si="3">D5</f>
        <v>43.339018200911482</v>
      </c>
      <c r="E26" s="157">
        <f t="shared" si="3"/>
        <v>43.339018200911482</v>
      </c>
      <c r="F26" s="157">
        <f t="shared" si="3"/>
        <v>63.999868197443689</v>
      </c>
      <c r="G26" s="157">
        <f t="shared" si="3"/>
        <v>24.397240769403453</v>
      </c>
      <c r="H26" s="157">
        <f t="shared" si="3"/>
        <v>24.397240769403449</v>
      </c>
      <c r="I26" s="157">
        <f t="shared" si="3"/>
        <v>50.071829731216702</v>
      </c>
      <c r="J26" s="157">
        <f t="shared" si="3"/>
        <v>48.887870540854443</v>
      </c>
      <c r="K26" s="158">
        <f>SUM(D26:J26)</f>
        <v>298.43208641014468</v>
      </c>
    </row>
    <row r="27" spans="1:11" x14ac:dyDescent="0.25">
      <c r="A27" s="297"/>
      <c r="B27" s="159" t="s">
        <v>190</v>
      </c>
      <c r="C27" s="160" t="s">
        <v>191</v>
      </c>
      <c r="D27" s="161">
        <f t="shared" ref="D27:J27" si="4">SUM(D28:D31)</f>
        <v>16747.194486482422</v>
      </c>
      <c r="E27" s="161">
        <f t="shared" si="4"/>
        <v>6984.5667181327735</v>
      </c>
      <c r="F27" s="161">
        <f t="shared" si="4"/>
        <v>13619.008531645241</v>
      </c>
      <c r="G27" s="161">
        <f t="shared" si="4"/>
        <v>15356.141496333734</v>
      </c>
      <c r="H27" s="161">
        <f t="shared" si="4"/>
        <v>6561.2011621237907</v>
      </c>
      <c r="I27" s="161">
        <f t="shared" si="4"/>
        <v>15721.119783270124</v>
      </c>
      <c r="J27" s="161">
        <f t="shared" si="4"/>
        <v>5809.9900000000007</v>
      </c>
      <c r="K27" s="162">
        <f>SUMPRODUCT(D27:J27,D26:J26)/K26</f>
        <v>11748.307568954506</v>
      </c>
    </row>
    <row r="28" spans="1:11" x14ac:dyDescent="0.25">
      <c r="A28" s="297"/>
      <c r="B28" s="163" t="s">
        <v>192</v>
      </c>
      <c r="C28" s="164" t="s">
        <v>193</v>
      </c>
      <c r="D28" s="165">
        <f t="shared" ref="D28:J32" si="5">D7-D21</f>
        <v>3828.6550788409295</v>
      </c>
      <c r="E28" s="165">
        <f t="shared" si="5"/>
        <v>3815.3134099477465</v>
      </c>
      <c r="F28" s="165">
        <f t="shared" si="5"/>
        <v>3746.1664549285988</v>
      </c>
      <c r="G28" s="165">
        <f t="shared" si="5"/>
        <v>4426.4229797373755</v>
      </c>
      <c r="H28" s="165">
        <f t="shared" si="5"/>
        <v>4347.3893121928577</v>
      </c>
      <c r="I28" s="165">
        <f t="shared" si="5"/>
        <v>4293.6748711721975</v>
      </c>
      <c r="J28" s="165">
        <f t="shared" si="5"/>
        <v>0</v>
      </c>
      <c r="K28" s="166">
        <f>SUMPRODUCT(D28:J28,D26:J26)/K26</f>
        <v>3351.1316724562389</v>
      </c>
    </row>
    <row r="29" spans="1:11" x14ac:dyDescent="0.25">
      <c r="A29" s="297"/>
      <c r="B29" s="163" t="s">
        <v>194</v>
      </c>
      <c r="C29" s="164" t="s">
        <v>193</v>
      </c>
      <c r="D29" s="165">
        <f t="shared" si="5"/>
        <v>11918.539407641492</v>
      </c>
      <c r="E29" s="165">
        <f t="shared" si="5"/>
        <v>3169.2533081850265</v>
      </c>
      <c r="F29" s="165">
        <f t="shared" si="5"/>
        <v>-451.15792328335829</v>
      </c>
      <c r="G29" s="165">
        <f t="shared" si="5"/>
        <v>9929.7185165963583</v>
      </c>
      <c r="H29" s="165">
        <f t="shared" si="5"/>
        <v>2213.811849930933</v>
      </c>
      <c r="I29" s="165">
        <f t="shared" si="5"/>
        <v>-1428.5550879020743</v>
      </c>
      <c r="J29" s="165">
        <f t="shared" si="5"/>
        <v>5809.9900000000007</v>
      </c>
      <c r="K29" s="166">
        <f>SUMPRODUCT(D29:J29,D26:J26)/K26</f>
        <v>3799.1638068083021</v>
      </c>
    </row>
    <row r="30" spans="1:11" x14ac:dyDescent="0.25">
      <c r="A30" s="297"/>
      <c r="B30" s="163" t="s">
        <v>195</v>
      </c>
      <c r="C30" s="164" t="s">
        <v>193</v>
      </c>
      <c r="D30" s="165">
        <f t="shared" si="5"/>
        <v>0</v>
      </c>
      <c r="E30" s="165">
        <f t="shared" si="5"/>
        <v>0</v>
      </c>
      <c r="F30" s="165">
        <f t="shared" si="5"/>
        <v>9324</v>
      </c>
      <c r="G30" s="165">
        <f t="shared" si="5"/>
        <v>0</v>
      </c>
      <c r="H30" s="165">
        <f t="shared" si="5"/>
        <v>0</v>
      </c>
      <c r="I30" s="165">
        <f t="shared" si="5"/>
        <v>11856</v>
      </c>
      <c r="J30" s="165">
        <f t="shared" si="5"/>
        <v>0</v>
      </c>
      <c r="K30" s="166">
        <f>SUMPRODUCT(D30:J30,D26:J26)/K26</f>
        <v>3988.8016020177015</v>
      </c>
    </row>
    <row r="31" spans="1:11" x14ac:dyDescent="0.25">
      <c r="A31" s="297"/>
      <c r="B31" s="163" t="s">
        <v>196</v>
      </c>
      <c r="C31" s="164" t="s">
        <v>193</v>
      </c>
      <c r="D31" s="165">
        <f t="shared" si="5"/>
        <v>1000</v>
      </c>
      <c r="E31" s="165">
        <f t="shared" si="5"/>
        <v>0</v>
      </c>
      <c r="F31" s="165">
        <f t="shared" si="5"/>
        <v>1000</v>
      </c>
      <c r="G31" s="165">
        <f t="shared" si="5"/>
        <v>1000</v>
      </c>
      <c r="H31" s="165">
        <f t="shared" si="5"/>
        <v>0</v>
      </c>
      <c r="I31" s="165">
        <f t="shared" si="5"/>
        <v>1000</v>
      </c>
      <c r="J31" s="165">
        <f t="shared" si="5"/>
        <v>0</v>
      </c>
      <c r="K31" s="166">
        <f>SUMPRODUCT(D31:J31,D26:J26)/K26</f>
        <v>609.21048767226353</v>
      </c>
    </row>
    <row r="32" spans="1:11" ht="15.75" thickBot="1" x14ac:dyDescent="0.3">
      <c r="A32" s="298"/>
      <c r="B32" s="167" t="s">
        <v>197</v>
      </c>
      <c r="C32" s="168" t="s">
        <v>193</v>
      </c>
      <c r="D32" s="169">
        <f t="shared" si="5"/>
        <v>-71.042127763161702</v>
      </c>
      <c r="E32" s="169">
        <f t="shared" si="5"/>
        <v>-24.929103717465168</v>
      </c>
      <c r="F32" s="169">
        <f t="shared" si="5"/>
        <v>-135.31780770307461</v>
      </c>
      <c r="G32" s="169">
        <f t="shared" si="5"/>
        <v>-160.71553842265482</v>
      </c>
      <c r="H32" s="169">
        <f t="shared" si="5"/>
        <v>-109.73985217566118</v>
      </c>
      <c r="I32" s="169">
        <f t="shared" si="5"/>
        <v>-247.86134843277202</v>
      </c>
      <c r="J32" s="169">
        <f t="shared" si="5"/>
        <v>-1013.7933133194292</v>
      </c>
      <c r="K32" s="170">
        <f>SUMPRODUCT(D32:J32,D26:J26)/K26</f>
        <v>-272.72889640974506</v>
      </c>
    </row>
    <row r="33" spans="1:11" x14ac:dyDescent="0.25">
      <c r="A33" s="296" t="s">
        <v>202</v>
      </c>
      <c r="B33" s="155" t="s">
        <v>188</v>
      </c>
      <c r="C33" s="156" t="s">
        <v>189</v>
      </c>
      <c r="D33" s="157">
        <f>D12</f>
        <v>69.869958127522551</v>
      </c>
      <c r="E33" s="157">
        <f t="shared" ref="E33:J33" si="6">E12</f>
        <v>69.869958127522551</v>
      </c>
      <c r="F33" s="157">
        <f t="shared" si="6"/>
        <v>81.35424872430093</v>
      </c>
      <c r="G33" s="157">
        <f t="shared" si="6"/>
        <v>304.4933718013371</v>
      </c>
      <c r="H33" s="157">
        <f t="shared" si="6"/>
        <v>376.25617647058823</v>
      </c>
      <c r="I33" s="157">
        <f t="shared" si="6"/>
        <v>166.61898448624652</v>
      </c>
      <c r="J33" s="157">
        <f t="shared" si="6"/>
        <v>106.27424280452033</v>
      </c>
      <c r="K33" s="158">
        <f>SUM(D33:J33)</f>
        <v>1174.7369405420382</v>
      </c>
    </row>
    <row r="34" spans="1:11" x14ac:dyDescent="0.25">
      <c r="A34" s="297"/>
      <c r="B34" s="159" t="s">
        <v>190</v>
      </c>
      <c r="C34" s="160" t="s">
        <v>191</v>
      </c>
      <c r="D34" s="161">
        <f t="shared" ref="D34:J34" si="7">SUM(D35:D38)</f>
        <v>12997.811798206665</v>
      </c>
      <c r="E34" s="161">
        <f t="shared" si="7"/>
        <v>4780.6056429271248</v>
      </c>
      <c r="F34" s="161">
        <f t="shared" si="7"/>
        <v>11386.983466936228</v>
      </c>
      <c r="G34" s="161">
        <f t="shared" si="7"/>
        <v>11530.854819980279</v>
      </c>
      <c r="H34" s="161">
        <f t="shared" si="7"/>
        <v>3544.801018522332</v>
      </c>
      <c r="I34" s="161">
        <f t="shared" si="7"/>
        <v>13451.565106988244</v>
      </c>
      <c r="J34" s="161">
        <f t="shared" si="7"/>
        <v>5447.0141494544378</v>
      </c>
      <c r="K34" s="162">
        <f>SUMPRODUCT(D34:J34,D33:J33)/K33</f>
        <v>8370.8462649165431</v>
      </c>
    </row>
    <row r="35" spans="1:11" x14ac:dyDescent="0.25">
      <c r="A35" s="297"/>
      <c r="B35" s="163" t="s">
        <v>192</v>
      </c>
      <c r="C35" s="164" t="s">
        <v>193</v>
      </c>
      <c r="D35" s="165">
        <f t="shared" ref="D35:J39" si="8">D14-D21</f>
        <v>2655.3129352736305</v>
      </c>
      <c r="E35" s="165">
        <f t="shared" si="8"/>
        <v>2627.7044284505901</v>
      </c>
      <c r="F35" s="165">
        <f t="shared" si="8"/>
        <v>3227.2964376289947</v>
      </c>
      <c r="G35" s="165">
        <f t="shared" si="8"/>
        <v>2822.0950950677634</v>
      </c>
      <c r="H35" s="165">
        <f t="shared" si="8"/>
        <v>2446.1593651526291</v>
      </c>
      <c r="I35" s="165">
        <f t="shared" si="8"/>
        <v>3025.6323327053833</v>
      </c>
      <c r="J35" s="165">
        <f t="shared" si="8"/>
        <v>0</v>
      </c>
      <c r="K35" s="166">
        <f>SUMPRODUCT(D35:J35,D33:J33)/K33</f>
        <v>2481.8306005210243</v>
      </c>
    </row>
    <row r="36" spans="1:11" x14ac:dyDescent="0.25">
      <c r="A36" s="297"/>
      <c r="B36" s="163" t="s">
        <v>194</v>
      </c>
      <c r="C36" s="164" t="s">
        <v>193</v>
      </c>
      <c r="D36" s="165">
        <f t="shared" si="8"/>
        <v>9342.4988629330346</v>
      </c>
      <c r="E36" s="165">
        <f t="shared" si="8"/>
        <v>2152.9012144765352</v>
      </c>
      <c r="F36" s="165">
        <f t="shared" si="8"/>
        <v>-608.27194019724084</v>
      </c>
      <c r="G36" s="165">
        <f t="shared" si="8"/>
        <v>7708.7597249125156</v>
      </c>
      <c r="H36" s="165">
        <f t="shared" si="8"/>
        <v>1098.6416533697029</v>
      </c>
      <c r="I36" s="165">
        <f t="shared" si="8"/>
        <v>-1689.3703081547685</v>
      </c>
      <c r="J36" s="165">
        <f t="shared" si="8"/>
        <v>5447.0141494544378</v>
      </c>
      <c r="K36" s="166">
        <f>SUMPRODUCT(D36:J36,D33:J33)/K33</f>
        <v>3244.7525669535094</v>
      </c>
    </row>
    <row r="37" spans="1:11" x14ac:dyDescent="0.25">
      <c r="A37" s="297"/>
      <c r="B37" s="163" t="s">
        <v>195</v>
      </c>
      <c r="C37" s="164" t="s">
        <v>193</v>
      </c>
      <c r="D37" s="165">
        <f t="shared" si="8"/>
        <v>0</v>
      </c>
      <c r="E37" s="165">
        <f t="shared" si="8"/>
        <v>0</v>
      </c>
      <c r="F37" s="165">
        <f t="shared" si="8"/>
        <v>7767.9589695044733</v>
      </c>
      <c r="G37" s="165">
        <f t="shared" si="8"/>
        <v>0</v>
      </c>
      <c r="H37" s="165">
        <f t="shared" si="8"/>
        <v>0</v>
      </c>
      <c r="I37" s="165">
        <f t="shared" si="8"/>
        <v>11115.303082437629</v>
      </c>
      <c r="J37" s="165">
        <f t="shared" si="8"/>
        <v>0</v>
      </c>
      <c r="K37" s="166">
        <f>SUMPRODUCT(D37:J37,D33:J33)/K33</f>
        <v>2114.4963542150103</v>
      </c>
    </row>
    <row r="38" spans="1:11" x14ac:dyDescent="0.25">
      <c r="A38" s="297"/>
      <c r="B38" s="163" t="s">
        <v>196</v>
      </c>
      <c r="C38" s="164" t="s">
        <v>193</v>
      </c>
      <c r="D38" s="165">
        <f t="shared" si="8"/>
        <v>1000</v>
      </c>
      <c r="E38" s="165">
        <f t="shared" si="8"/>
        <v>0</v>
      </c>
      <c r="F38" s="165">
        <f t="shared" si="8"/>
        <v>1000</v>
      </c>
      <c r="G38" s="165">
        <f t="shared" si="8"/>
        <v>1000</v>
      </c>
      <c r="H38" s="165">
        <f t="shared" si="8"/>
        <v>0</v>
      </c>
      <c r="I38" s="165">
        <f t="shared" si="8"/>
        <v>1000</v>
      </c>
      <c r="J38" s="165">
        <f t="shared" si="8"/>
        <v>0</v>
      </c>
      <c r="K38" s="166">
        <f>SUMPRODUCT(D38:J38,D33:J33)/K33</f>
        <v>529.76674322700137</v>
      </c>
    </row>
    <row r="39" spans="1:11" ht="15.75" thickBot="1" x14ac:dyDescent="0.3">
      <c r="A39" s="298"/>
      <c r="B39" s="167" t="s">
        <v>197</v>
      </c>
      <c r="C39" s="168" t="s">
        <v>193</v>
      </c>
      <c r="D39" s="169">
        <f t="shared" si="8"/>
        <v>-71.042127763161702</v>
      </c>
      <c r="E39" s="169">
        <f t="shared" si="8"/>
        <v>-24.929103717465168</v>
      </c>
      <c r="F39" s="169">
        <f t="shared" si="8"/>
        <v>-135.31780770307461</v>
      </c>
      <c r="G39" s="169">
        <f t="shared" si="8"/>
        <v>-160.71553842265482</v>
      </c>
      <c r="H39" s="169">
        <f t="shared" si="8"/>
        <v>-109.73985217566118</v>
      </c>
      <c r="I39" s="169">
        <f t="shared" si="8"/>
        <v>-247.86134843277202</v>
      </c>
      <c r="J39" s="169">
        <f t="shared" si="8"/>
        <v>-1013.7933133194292</v>
      </c>
      <c r="K39" s="170">
        <f>SUMPRODUCT(D39:J39,D33:J33)/K33</f>
        <v>-218.75520546322417</v>
      </c>
    </row>
  </sheetData>
  <mergeCells count="10">
    <mergeCell ref="A19:A25"/>
    <mergeCell ref="K19:K25"/>
    <mergeCell ref="A26:A32"/>
    <mergeCell ref="A33:A39"/>
    <mergeCell ref="A2:C3"/>
    <mergeCell ref="D2:K2"/>
    <mergeCell ref="D3:F3"/>
    <mergeCell ref="G3:I3"/>
    <mergeCell ref="A5:A11"/>
    <mergeCell ref="A12:A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66DF0-9755-4DE7-96D6-4FBEB6EE3206}">
  <dimension ref="A1:G25"/>
  <sheetViews>
    <sheetView workbookViewId="0">
      <pane ySplit="3" topLeftCell="A4" activePane="bottomLeft" state="frozen"/>
      <selection pane="bottomLeft" activeCell="A4" sqref="A4"/>
    </sheetView>
  </sheetViews>
  <sheetFormatPr defaultRowHeight="15" x14ac:dyDescent="0.25"/>
  <cols>
    <col min="1" max="1" width="52.5703125" bestFit="1" customWidth="1"/>
    <col min="2" max="7" width="15.140625" customWidth="1"/>
  </cols>
  <sheetData>
    <row r="1" spans="1:7" ht="15.75" thickBot="1" x14ac:dyDescent="0.3">
      <c r="A1" s="66" t="s">
        <v>125</v>
      </c>
      <c r="B1" s="22" t="s">
        <v>124</v>
      </c>
    </row>
    <row r="2" spans="1:7" ht="41.45" customHeight="1" x14ac:dyDescent="0.25">
      <c r="A2" s="41"/>
      <c r="B2" s="251" t="s">
        <v>126</v>
      </c>
      <c r="C2" s="251"/>
      <c r="D2" s="251" t="s">
        <v>127</v>
      </c>
      <c r="E2" s="251"/>
      <c r="F2" s="251" t="s">
        <v>128</v>
      </c>
      <c r="G2" s="252"/>
    </row>
    <row r="3" spans="1:7" ht="15.75" thickBot="1" x14ac:dyDescent="0.3">
      <c r="A3" s="43"/>
      <c r="B3" s="43" t="s">
        <v>48</v>
      </c>
      <c r="C3" s="43" t="s">
        <v>49</v>
      </c>
      <c r="D3" s="43" t="s">
        <v>48</v>
      </c>
      <c r="E3" s="43" t="s">
        <v>49</v>
      </c>
      <c r="F3" s="43" t="s">
        <v>48</v>
      </c>
      <c r="G3" s="67" t="s">
        <v>49</v>
      </c>
    </row>
    <row r="4" spans="1:7" x14ac:dyDescent="0.25">
      <c r="A4" t="s">
        <v>129</v>
      </c>
      <c r="B4" s="32">
        <v>0</v>
      </c>
      <c r="C4" s="32">
        <v>1.0010000000000001</v>
      </c>
      <c r="D4" s="7">
        <v>2391.4933333333333</v>
      </c>
      <c r="E4" s="7">
        <v>3158.3006727295506</v>
      </c>
      <c r="F4" s="7">
        <v>25.508518518518486</v>
      </c>
      <c r="G4" s="7">
        <v>88.314242469497799</v>
      </c>
    </row>
    <row r="5" spans="1:7" x14ac:dyDescent="0.25">
      <c r="A5" s="33" t="s">
        <v>130</v>
      </c>
      <c r="B5" s="32"/>
      <c r="C5" s="32"/>
      <c r="D5" s="7"/>
      <c r="E5" s="7"/>
      <c r="F5" s="7"/>
      <c r="G5" s="7"/>
    </row>
    <row r="6" spans="1:7" x14ac:dyDescent="0.25">
      <c r="A6" t="s">
        <v>2</v>
      </c>
      <c r="B6" s="32">
        <v>0.11749571106094807</v>
      </c>
      <c r="C6" s="32">
        <v>0.11749571106094807</v>
      </c>
      <c r="D6" s="7">
        <v>269.7016134311512</v>
      </c>
      <c r="E6" s="7">
        <v>225.30953074774266</v>
      </c>
      <c r="F6" s="7">
        <v>3.244228196768228</v>
      </c>
      <c r="G6" s="7">
        <v>0.36443493204760458</v>
      </c>
    </row>
    <row r="7" spans="1:7" x14ac:dyDescent="0.25">
      <c r="A7" t="s">
        <v>3</v>
      </c>
      <c r="B7" s="32">
        <v>7.1662750914508064E-2</v>
      </c>
      <c r="C7" s="32">
        <v>7.1662750914508064E-2</v>
      </c>
      <c r="D7" s="7">
        <v>591.10945564097995</v>
      </c>
      <c r="E7" s="7">
        <v>363.51377957229954</v>
      </c>
      <c r="F7" s="7">
        <v>5.6327082131033777</v>
      </c>
      <c r="G7" s="7">
        <v>-9.1318276095668161</v>
      </c>
    </row>
    <row r="8" spans="1:7" x14ac:dyDescent="0.25">
      <c r="A8" s="33" t="s">
        <v>131</v>
      </c>
      <c r="B8" s="32"/>
      <c r="C8" s="32"/>
      <c r="D8" s="7"/>
      <c r="E8" s="7"/>
      <c r="F8" s="7"/>
      <c r="G8" s="7"/>
    </row>
    <row r="9" spans="1:7" x14ac:dyDescent="0.25">
      <c r="A9" t="s">
        <v>132</v>
      </c>
      <c r="B9" s="32">
        <v>0.19135981263940541</v>
      </c>
      <c r="C9" s="32">
        <v>0.27431991893445112</v>
      </c>
      <c r="D9" s="7">
        <v>1786.765677052103</v>
      </c>
      <c r="E9" s="7">
        <v>2058.7962447034934</v>
      </c>
      <c r="F9" s="7">
        <v>53.537533390036941</v>
      </c>
      <c r="G9" s="7">
        <v>52.671998179816356</v>
      </c>
    </row>
    <row r="10" spans="1:7" x14ac:dyDescent="0.25">
      <c r="A10" t="s">
        <v>133</v>
      </c>
      <c r="B10" s="32">
        <v>8.3116266357003976E-3</v>
      </c>
      <c r="C10" s="32">
        <v>1.6891326056409139E-2</v>
      </c>
      <c r="D10" s="7">
        <v>77.748893219132697</v>
      </c>
      <c r="E10" s="7">
        <v>119.93986218899545</v>
      </c>
      <c r="F10" s="7">
        <v>2.3394269414721336</v>
      </c>
      <c r="G10" s="7">
        <v>2.9251225352218952</v>
      </c>
    </row>
    <row r="11" spans="1:7" x14ac:dyDescent="0.25">
      <c r="A11" t="s">
        <v>134</v>
      </c>
      <c r="B11" s="32">
        <v>3.7758167739188608E-3</v>
      </c>
      <c r="C11" s="32">
        <v>4.5868236446834354E-3</v>
      </c>
      <c r="D11" s="7">
        <v>35.611411520423644</v>
      </c>
      <c r="E11" s="7">
        <v>36.170031339600882</v>
      </c>
      <c r="F11" s="7">
        <v>1.0916953879760456</v>
      </c>
      <c r="G11" s="7">
        <v>0.98267584593290991</v>
      </c>
    </row>
    <row r="12" spans="1:7" x14ac:dyDescent="0.25">
      <c r="A12" t="s">
        <v>135</v>
      </c>
      <c r="B12" s="32">
        <v>0.17567186684191732</v>
      </c>
      <c r="C12" s="32">
        <v>1.2880506642238876</v>
      </c>
      <c r="D12" s="7">
        <v>1080.4449387482216</v>
      </c>
      <c r="E12" s="7">
        <v>4631.9467177115566</v>
      </c>
      <c r="F12" s="7">
        <v>24.411277971578691</v>
      </c>
      <c r="G12" s="7">
        <v>28.185384633592484</v>
      </c>
    </row>
    <row r="13" spans="1:7" x14ac:dyDescent="0.25">
      <c r="A13" t="s">
        <v>136</v>
      </c>
      <c r="B13" s="32">
        <v>3.5287900791727334E-2</v>
      </c>
      <c r="C13" s="32">
        <v>0.33596129433614808</v>
      </c>
      <c r="D13" s="7">
        <v>222.91029132072663</v>
      </c>
      <c r="E13" s="7">
        <v>1681.5513371846291</v>
      </c>
      <c r="F13" s="7">
        <v>5.2337858075220751</v>
      </c>
      <c r="G13" s="7">
        <v>21.038873498740436</v>
      </c>
    </row>
    <row r="14" spans="1:7" x14ac:dyDescent="0.25">
      <c r="A14" t="s">
        <v>137</v>
      </c>
      <c r="B14" s="32">
        <v>3.3270190007416156E-3</v>
      </c>
      <c r="C14" s="32">
        <v>0.10962400636553715</v>
      </c>
      <c r="D14" s="7">
        <v>18.552688766920937</v>
      </c>
      <c r="E14" s="7">
        <v>558.70615773633835</v>
      </c>
      <c r="F14" s="7">
        <v>0.35502814284519957</v>
      </c>
      <c r="G14" s="7">
        <v>6.2537040665277459</v>
      </c>
    </row>
    <row r="15" spans="1:7" x14ac:dyDescent="0.25">
      <c r="A15" t="s">
        <v>138</v>
      </c>
      <c r="B15" s="32">
        <v>8.3158267789993412E-2</v>
      </c>
      <c r="C15" s="32">
        <v>0.18077248701048904</v>
      </c>
      <c r="D15" s="7">
        <v>268.70031673976752</v>
      </c>
      <c r="E15" s="7">
        <v>577.9461903535846</v>
      </c>
      <c r="F15" s="7">
        <v>11.965661412054418</v>
      </c>
      <c r="G15" s="7">
        <v>31.42918403056094</v>
      </c>
    </row>
    <row r="16" spans="1:7" x14ac:dyDescent="0.25">
      <c r="A16" s="33" t="s">
        <v>139</v>
      </c>
      <c r="D16" s="1"/>
      <c r="E16" s="1"/>
      <c r="F16" s="1"/>
      <c r="G16" s="1"/>
    </row>
    <row r="17" spans="1:7" x14ac:dyDescent="0.25">
      <c r="A17" t="s">
        <v>140</v>
      </c>
      <c r="B17" s="32">
        <v>0.1089426591871968</v>
      </c>
      <c r="C17" s="32">
        <v>0.29000670816597224</v>
      </c>
      <c r="D17" s="7">
        <v>49.211755925479913</v>
      </c>
      <c r="E17" s="7">
        <v>113.3921751555748</v>
      </c>
      <c r="F17" s="7">
        <v>-21.519090246657132</v>
      </c>
      <c r="G17" s="7">
        <v>-58.926718015411382</v>
      </c>
    </row>
    <row r="18" spans="1:7" x14ac:dyDescent="0.25">
      <c r="A18" s="6"/>
      <c r="B18" s="34"/>
      <c r="C18" s="34"/>
      <c r="D18" s="39"/>
      <c r="E18" s="39"/>
      <c r="F18" s="39"/>
      <c r="G18" s="39"/>
    </row>
    <row r="19" spans="1:7" ht="15.75" thickBot="1" x14ac:dyDescent="0.3">
      <c r="A19" s="35" t="s">
        <v>4</v>
      </c>
      <c r="B19" s="38">
        <v>0.79899343163605729</v>
      </c>
      <c r="C19" s="38">
        <v>3.6903716907130337</v>
      </c>
      <c r="D19" s="40">
        <v>6792.2503756982424</v>
      </c>
      <c r="E19" s="40">
        <v>13525.572699423366</v>
      </c>
      <c r="F19" s="40">
        <v>111.80077373521848</v>
      </c>
      <c r="G19" s="40">
        <v>164.10707456695999</v>
      </c>
    </row>
    <row r="20" spans="1:7" x14ac:dyDescent="0.25">
      <c r="D20" s="1"/>
      <c r="E20" s="1"/>
      <c r="F20" s="1"/>
      <c r="G20" s="1"/>
    </row>
    <row r="21" spans="1:7" x14ac:dyDescent="0.25">
      <c r="A21" s="36" t="s">
        <v>141</v>
      </c>
      <c r="D21" s="1"/>
      <c r="E21" s="1"/>
      <c r="F21" s="1"/>
      <c r="G21" s="1"/>
    </row>
    <row r="22" spans="1:7" x14ac:dyDescent="0.25">
      <c r="A22" s="37" t="s">
        <v>9</v>
      </c>
      <c r="B22" s="32">
        <v>-6.9048800960709825E-2</v>
      </c>
      <c r="C22" s="32">
        <v>-0.14700796360643781</v>
      </c>
      <c r="D22" s="7">
        <v>293.74980323454145</v>
      </c>
      <c r="E22" s="7">
        <v>1449.2117996988711</v>
      </c>
      <c r="F22" s="7">
        <v>47.994928214080623</v>
      </c>
      <c r="G22" s="7">
        <v>216.54018329821253</v>
      </c>
    </row>
    <row r="23" spans="1:7" x14ac:dyDescent="0.25">
      <c r="A23" s="37" t="s">
        <v>10</v>
      </c>
      <c r="B23" s="32">
        <v>0</v>
      </c>
      <c r="C23" s="32">
        <v>0.14817058564740251</v>
      </c>
      <c r="D23" s="7">
        <v>0</v>
      </c>
      <c r="E23" s="7">
        <v>922.14203627996494</v>
      </c>
      <c r="F23" s="7">
        <v>0</v>
      </c>
      <c r="G23" s="7">
        <v>137.81231251082531</v>
      </c>
    </row>
    <row r="24" spans="1:7" x14ac:dyDescent="0.25">
      <c r="A24" s="37" t="s">
        <v>11</v>
      </c>
      <c r="B24" s="32">
        <v>0</v>
      </c>
      <c r="C24" s="32">
        <v>0</v>
      </c>
      <c r="D24" s="7">
        <v>482.68665433564388</v>
      </c>
      <c r="E24" s="7">
        <v>1524.4779939749869</v>
      </c>
      <c r="F24" s="7">
        <v>33.015291617815592</v>
      </c>
      <c r="G24" s="7">
        <v>181.04613890421865</v>
      </c>
    </row>
    <row r="25" spans="1:7" ht="15.75" thickBot="1" x14ac:dyDescent="0.3">
      <c r="A25" s="35" t="s">
        <v>142</v>
      </c>
      <c r="B25" s="38">
        <v>-6.9048800960709825E-2</v>
      </c>
      <c r="C25" s="38">
        <v>1.1626220409647059E-3</v>
      </c>
      <c r="D25" s="40">
        <v>776.43645757018533</v>
      </c>
      <c r="E25" s="40">
        <v>3895.8318299538232</v>
      </c>
      <c r="F25" s="40">
        <v>81.010219831896222</v>
      </c>
      <c r="G25" s="40">
        <v>535.39863471325646</v>
      </c>
    </row>
  </sheetData>
  <mergeCells count="3">
    <mergeCell ref="B2:C2"/>
    <mergeCell ref="D2:E2"/>
    <mergeCell ref="F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706D0-ECEB-4366-B8C0-63E864A74E4F}">
  <dimension ref="A1:AA23"/>
  <sheetViews>
    <sheetView workbookViewId="0">
      <pane xSplit="1" ySplit="4" topLeftCell="B5" activePane="bottomRight" state="frozen"/>
      <selection pane="topRight" activeCell="C1" sqref="C1"/>
      <selection pane="bottomLeft" activeCell="A5" sqref="A5"/>
      <selection pane="bottomRight" activeCell="A5" sqref="A5:AA22"/>
    </sheetView>
  </sheetViews>
  <sheetFormatPr defaultRowHeight="15" x14ac:dyDescent="0.25"/>
  <cols>
    <col min="1" max="1" width="55.28515625" bestFit="1" customWidth="1"/>
    <col min="2" max="13" width="5" bestFit="1" customWidth="1"/>
    <col min="14" max="14" width="11" customWidth="1"/>
    <col min="15" max="26" width="5" bestFit="1" customWidth="1"/>
    <col min="27" max="27" width="10.28515625" customWidth="1"/>
  </cols>
  <sheetData>
    <row r="1" spans="1:27" x14ac:dyDescent="0.25">
      <c r="A1" s="66" t="s">
        <v>143</v>
      </c>
      <c r="B1" s="22" t="s">
        <v>144</v>
      </c>
    </row>
    <row r="2" spans="1:27" ht="15.75" thickBot="1" x14ac:dyDescent="0.3">
      <c r="B2" t="s">
        <v>257</v>
      </c>
      <c r="C2" t="s">
        <v>257</v>
      </c>
      <c r="D2" t="s">
        <v>257</v>
      </c>
      <c r="E2" t="s">
        <v>257</v>
      </c>
      <c r="F2" t="s">
        <v>257</v>
      </c>
      <c r="G2" t="s">
        <v>257</v>
      </c>
      <c r="H2" t="s">
        <v>257</v>
      </c>
      <c r="I2" t="s">
        <v>257</v>
      </c>
      <c r="J2" t="s">
        <v>257</v>
      </c>
      <c r="K2" t="s">
        <v>257</v>
      </c>
      <c r="L2" t="s">
        <v>257</v>
      </c>
    </row>
    <row r="3" spans="1:27" x14ac:dyDescent="0.25">
      <c r="A3" s="10" t="s">
        <v>0</v>
      </c>
      <c r="B3" s="253" t="s">
        <v>12</v>
      </c>
      <c r="C3" s="253"/>
      <c r="D3" s="253"/>
      <c r="E3" s="253"/>
      <c r="F3" s="253"/>
      <c r="G3" s="253"/>
      <c r="H3" s="253"/>
      <c r="I3" s="253"/>
      <c r="J3" s="253"/>
      <c r="K3" s="253"/>
      <c r="L3" s="253"/>
      <c r="M3" s="253"/>
      <c r="N3" s="254"/>
      <c r="O3" s="253" t="s">
        <v>13</v>
      </c>
      <c r="P3" s="253"/>
      <c r="Q3" s="253"/>
      <c r="R3" s="253"/>
      <c r="S3" s="253"/>
      <c r="T3" s="253"/>
      <c r="U3" s="253"/>
      <c r="V3" s="253"/>
      <c r="W3" s="253"/>
      <c r="X3" s="253"/>
      <c r="Y3" s="253"/>
      <c r="Z3" s="253"/>
      <c r="AA3" s="253"/>
    </row>
    <row r="4" spans="1:27" ht="45.75" thickBot="1" x14ac:dyDescent="0.3">
      <c r="A4" s="11" t="s">
        <v>257</v>
      </c>
      <c r="B4" s="12">
        <v>2019</v>
      </c>
      <c r="C4" s="12">
        <v>2020</v>
      </c>
      <c r="D4" s="12">
        <v>2021</v>
      </c>
      <c r="E4" s="12">
        <v>2022</v>
      </c>
      <c r="F4" s="12">
        <v>2023</v>
      </c>
      <c r="G4" s="12">
        <v>2024</v>
      </c>
      <c r="H4" s="12">
        <v>2025</v>
      </c>
      <c r="I4" s="12">
        <v>2026</v>
      </c>
      <c r="J4" s="12">
        <v>2027</v>
      </c>
      <c r="K4" s="12">
        <v>2028</v>
      </c>
      <c r="L4" s="12">
        <v>2029</v>
      </c>
      <c r="M4" s="12">
        <v>2030</v>
      </c>
      <c r="N4" s="20" t="s">
        <v>14</v>
      </c>
      <c r="O4" s="12">
        <v>2019</v>
      </c>
      <c r="P4" s="12">
        <v>2020</v>
      </c>
      <c r="Q4" s="12">
        <v>2021</v>
      </c>
      <c r="R4" s="12">
        <v>2022</v>
      </c>
      <c r="S4" s="12">
        <v>2023</v>
      </c>
      <c r="T4" s="12">
        <v>2024</v>
      </c>
      <c r="U4" s="12">
        <v>2025</v>
      </c>
      <c r="V4" s="12">
        <v>2026</v>
      </c>
      <c r="W4" s="12">
        <v>2027</v>
      </c>
      <c r="X4" s="12">
        <v>2028</v>
      </c>
      <c r="Y4" s="12">
        <v>2029</v>
      </c>
      <c r="Z4" s="12">
        <v>2030</v>
      </c>
      <c r="AA4" s="21" t="s">
        <v>14</v>
      </c>
    </row>
    <row r="5" spans="1:27" x14ac:dyDescent="0.25">
      <c r="A5" s="10"/>
      <c r="B5" s="16"/>
      <c r="C5" s="16"/>
      <c r="D5" s="16"/>
      <c r="E5" s="16"/>
      <c r="F5" s="16"/>
      <c r="G5" s="16"/>
      <c r="H5" s="16"/>
      <c r="I5" s="16"/>
      <c r="J5" s="16"/>
      <c r="K5" s="16"/>
      <c r="L5" s="16"/>
      <c r="M5" s="16"/>
      <c r="N5" s="17"/>
      <c r="O5" s="16"/>
      <c r="P5" s="16"/>
      <c r="Q5" s="16"/>
      <c r="R5" s="16"/>
      <c r="S5" s="16"/>
      <c r="T5" s="16"/>
      <c r="U5" s="16"/>
      <c r="V5" s="16"/>
      <c r="W5" s="16"/>
      <c r="X5" s="16"/>
      <c r="Y5" s="16"/>
      <c r="Z5" s="16"/>
      <c r="AA5" s="17"/>
    </row>
    <row r="6" spans="1:27" x14ac:dyDescent="0.25">
      <c r="A6" s="202" t="s">
        <v>5</v>
      </c>
      <c r="B6" s="205">
        <v>0</v>
      </c>
      <c r="C6" s="205">
        <v>0</v>
      </c>
      <c r="D6" s="205">
        <v>0</v>
      </c>
      <c r="E6" s="205">
        <v>0</v>
      </c>
      <c r="F6" s="205">
        <v>0</v>
      </c>
      <c r="G6" s="205">
        <v>0</v>
      </c>
      <c r="H6" s="205">
        <v>0</v>
      </c>
      <c r="I6" s="205">
        <v>0</v>
      </c>
      <c r="J6" s="205">
        <v>0</v>
      </c>
      <c r="K6" s="205">
        <v>0</v>
      </c>
      <c r="L6" s="205">
        <v>0</v>
      </c>
      <c r="M6" s="205">
        <v>0</v>
      </c>
      <c r="N6" s="206">
        <v>0</v>
      </c>
      <c r="O6" s="203">
        <v>0</v>
      </c>
      <c r="P6" s="203">
        <v>0</v>
      </c>
      <c r="Q6" s="203">
        <v>0</v>
      </c>
      <c r="R6" s="203">
        <v>0</v>
      </c>
      <c r="S6" s="203">
        <v>0</v>
      </c>
      <c r="T6" s="203">
        <v>0</v>
      </c>
      <c r="U6" s="203">
        <v>0</v>
      </c>
      <c r="V6" s="203">
        <v>0</v>
      </c>
      <c r="W6" s="203">
        <v>0</v>
      </c>
      <c r="X6" s="203">
        <v>0</v>
      </c>
      <c r="Y6" s="203">
        <v>0</v>
      </c>
      <c r="Z6" s="203">
        <v>0</v>
      </c>
      <c r="AA6" s="204">
        <v>0</v>
      </c>
    </row>
    <row r="7" spans="1:27" x14ac:dyDescent="0.25">
      <c r="A7" s="5" t="s">
        <v>1</v>
      </c>
      <c r="B7" s="7">
        <v>0</v>
      </c>
      <c r="C7" s="7">
        <v>0</v>
      </c>
      <c r="D7" s="7">
        <v>0</v>
      </c>
      <c r="E7" s="7">
        <v>0</v>
      </c>
      <c r="F7" s="7">
        <v>0</v>
      </c>
      <c r="G7" s="7">
        <v>0</v>
      </c>
      <c r="H7" s="7">
        <v>0</v>
      </c>
      <c r="I7" s="7">
        <v>0</v>
      </c>
      <c r="J7" s="7">
        <v>0</v>
      </c>
      <c r="K7" s="7">
        <v>0</v>
      </c>
      <c r="L7" s="7">
        <v>0</v>
      </c>
      <c r="M7" s="7">
        <v>0</v>
      </c>
      <c r="N7" s="13" t="s">
        <v>257</v>
      </c>
      <c r="O7" s="7">
        <v>0</v>
      </c>
      <c r="P7" s="7">
        <v>0</v>
      </c>
      <c r="Q7" s="7">
        <v>0</v>
      </c>
      <c r="R7" s="7">
        <v>0</v>
      </c>
      <c r="S7" s="7">
        <v>0</v>
      </c>
      <c r="T7" s="7">
        <v>0</v>
      </c>
      <c r="U7" s="7">
        <v>0</v>
      </c>
      <c r="V7" s="7">
        <v>0</v>
      </c>
      <c r="W7" s="7">
        <v>0</v>
      </c>
      <c r="X7" s="7">
        <v>0</v>
      </c>
      <c r="Y7" s="7">
        <v>0</v>
      </c>
      <c r="Z7" s="7">
        <v>0</v>
      </c>
      <c r="AA7" s="13" t="s">
        <v>257</v>
      </c>
    </row>
    <row r="8" spans="1:27" x14ac:dyDescent="0.25">
      <c r="A8" s="202" t="s">
        <v>6</v>
      </c>
      <c r="B8" s="203">
        <v>2.8858480463918799</v>
      </c>
      <c r="C8" s="203">
        <v>5.7716960927837597</v>
      </c>
      <c r="D8" s="203">
        <v>10.792587774644678</v>
      </c>
      <c r="E8" s="203">
        <v>11.242278931921538</v>
      </c>
      <c r="F8" s="203">
        <v>11.242278931921538</v>
      </c>
      <c r="G8" s="203">
        <v>11.242278931921538</v>
      </c>
      <c r="H8" s="203">
        <v>11.242278931921538</v>
      </c>
      <c r="I8" s="203">
        <v>8.4225853064414107</v>
      </c>
      <c r="J8" s="203">
        <v>8.4225853064414107</v>
      </c>
      <c r="K8" s="203">
        <v>8.4225853064414107</v>
      </c>
      <c r="L8" s="203">
        <v>8.4225853064414107</v>
      </c>
      <c r="M8" s="203">
        <v>8.4225853064414107</v>
      </c>
      <c r="N8" s="204">
        <v>106.5321741737135</v>
      </c>
      <c r="O8" s="203">
        <v>2.8858480463918799</v>
      </c>
      <c r="P8" s="203">
        <v>5.7716960927837597</v>
      </c>
      <c r="Q8" s="203">
        <v>10.792587774644678</v>
      </c>
      <c r="R8" s="203">
        <v>11.242278931921538</v>
      </c>
      <c r="S8" s="203">
        <v>11.242278931921538</v>
      </c>
      <c r="T8" s="203">
        <v>11.242278931921538</v>
      </c>
      <c r="U8" s="203">
        <v>11.242278931921538</v>
      </c>
      <c r="V8" s="203">
        <v>8.4225853064414107</v>
      </c>
      <c r="W8" s="203">
        <v>8.4225853064414107</v>
      </c>
      <c r="X8" s="203">
        <v>8.4225853064414107</v>
      </c>
      <c r="Y8" s="203">
        <v>8.4225853064414107</v>
      </c>
      <c r="Z8" s="203">
        <v>8.4225853064414107</v>
      </c>
      <c r="AA8" s="204">
        <v>106.5321741737135</v>
      </c>
    </row>
    <row r="9" spans="1:27" x14ac:dyDescent="0.25">
      <c r="A9" s="5" t="s">
        <v>2</v>
      </c>
      <c r="B9" s="7">
        <v>0</v>
      </c>
      <c r="C9" s="7">
        <v>0</v>
      </c>
      <c r="D9" s="7">
        <v>0</v>
      </c>
      <c r="E9" s="7">
        <v>0</v>
      </c>
      <c r="F9" s="7">
        <v>0</v>
      </c>
      <c r="G9" s="7">
        <v>0</v>
      </c>
      <c r="H9" s="7">
        <v>0</v>
      </c>
      <c r="I9" s="7">
        <v>0</v>
      </c>
      <c r="J9" s="7">
        <v>0</v>
      </c>
      <c r="K9" s="7">
        <v>0</v>
      </c>
      <c r="L9" s="7">
        <v>0</v>
      </c>
      <c r="M9" s="7">
        <v>0</v>
      </c>
      <c r="N9" s="13" t="s">
        <v>257</v>
      </c>
      <c r="O9" s="7">
        <v>0</v>
      </c>
      <c r="P9" s="7">
        <v>0</v>
      </c>
      <c r="Q9" s="7">
        <v>0</v>
      </c>
      <c r="R9" s="7">
        <v>0</v>
      </c>
      <c r="S9" s="7">
        <v>0</v>
      </c>
      <c r="T9" s="7">
        <v>0</v>
      </c>
      <c r="U9" s="7">
        <v>0</v>
      </c>
      <c r="V9" s="7">
        <v>0</v>
      </c>
      <c r="W9" s="7">
        <v>0</v>
      </c>
      <c r="X9" s="7">
        <v>0</v>
      </c>
      <c r="Y9" s="7">
        <v>0</v>
      </c>
      <c r="Z9" s="7">
        <v>0</v>
      </c>
      <c r="AA9" s="13" t="s">
        <v>257</v>
      </c>
    </row>
    <row r="10" spans="1:27" x14ac:dyDescent="0.25">
      <c r="A10" s="5" t="s">
        <v>3</v>
      </c>
      <c r="B10" s="7">
        <v>2.8858480463918799</v>
      </c>
      <c r="C10" s="7">
        <v>5.7716960927837597</v>
      </c>
      <c r="D10" s="7">
        <v>10.792587774644678</v>
      </c>
      <c r="E10" s="7">
        <v>11.242278931921538</v>
      </c>
      <c r="F10" s="7">
        <v>11.242278931921538</v>
      </c>
      <c r="G10" s="7">
        <v>11.242278931921538</v>
      </c>
      <c r="H10" s="7">
        <v>11.242278931921538</v>
      </c>
      <c r="I10" s="7">
        <v>8.4225853064414107</v>
      </c>
      <c r="J10" s="7">
        <v>8.4225853064414107</v>
      </c>
      <c r="K10" s="7">
        <v>8.4225853064414107</v>
      </c>
      <c r="L10" s="7">
        <v>8.4225853064414107</v>
      </c>
      <c r="M10" s="7">
        <v>8.4225853064414107</v>
      </c>
      <c r="N10" s="13">
        <v>106.5321741737135</v>
      </c>
      <c r="O10" s="7">
        <v>2.8858480463918799</v>
      </c>
      <c r="P10" s="7">
        <v>5.7716960927837597</v>
      </c>
      <c r="Q10" s="7">
        <v>10.792587774644678</v>
      </c>
      <c r="R10" s="7">
        <v>11.242278931921538</v>
      </c>
      <c r="S10" s="7">
        <v>11.242278931921538</v>
      </c>
      <c r="T10" s="7">
        <v>11.242278931921538</v>
      </c>
      <c r="U10" s="7">
        <v>11.242278931921538</v>
      </c>
      <c r="V10" s="7">
        <v>8.4225853064414107</v>
      </c>
      <c r="W10" s="7">
        <v>8.4225853064414107</v>
      </c>
      <c r="X10" s="7">
        <v>8.4225853064414107</v>
      </c>
      <c r="Y10" s="7">
        <v>8.4225853064414107</v>
      </c>
      <c r="Z10" s="7">
        <v>8.4225853064414107</v>
      </c>
      <c r="AA10" s="13">
        <v>106.5321741737135</v>
      </c>
    </row>
    <row r="11" spans="1:27" s="4" customFormat="1" x14ac:dyDescent="0.25">
      <c r="A11" s="199" t="s">
        <v>7</v>
      </c>
      <c r="B11" s="212">
        <v>4.7</v>
      </c>
      <c r="C11" s="212">
        <v>14.1</v>
      </c>
      <c r="D11" s="212">
        <v>28.199999999999996</v>
      </c>
      <c r="E11" s="212">
        <v>25.761371521524122</v>
      </c>
      <c r="F11" s="212">
        <v>23.452702708699128</v>
      </c>
      <c r="G11" s="212">
        <v>24.804813383846263</v>
      </c>
      <c r="H11" s="212">
        <v>26.622586520663216</v>
      </c>
      <c r="I11" s="212">
        <v>27.516575614637247</v>
      </c>
      <c r="J11" s="212">
        <v>28.635333936339407</v>
      </c>
      <c r="K11" s="212">
        <v>29.941816039619461</v>
      </c>
      <c r="L11" s="212">
        <v>31.74072632132296</v>
      </c>
      <c r="M11" s="212">
        <v>32.956160363492884</v>
      </c>
      <c r="N11" s="213">
        <v>298.43208641014468</v>
      </c>
      <c r="O11" s="212">
        <v>6.7142857142857144</v>
      </c>
      <c r="P11" s="212">
        <v>20.142857142857142</v>
      </c>
      <c r="Q11" s="212">
        <v>31.067928441314855</v>
      </c>
      <c r="R11" s="212">
        <v>32.674930651957979</v>
      </c>
      <c r="S11" s="212">
        <v>42.195135983540567</v>
      </c>
      <c r="T11" s="212">
        <v>63.425232103808618</v>
      </c>
      <c r="U11" s="212">
        <v>92.866774381866094</v>
      </c>
      <c r="V11" s="212">
        <v>163.44950188321275</v>
      </c>
      <c r="W11" s="212">
        <v>172.40931815832366</v>
      </c>
      <c r="X11" s="212">
        <v>181.56500698323842</v>
      </c>
      <c r="Y11" s="212">
        <v>183.45304988903382</v>
      </c>
      <c r="Z11" s="212">
        <v>184.77291920859849</v>
      </c>
      <c r="AA11" s="213">
        <v>1174.7369405420382</v>
      </c>
    </row>
    <row r="12" spans="1:27" x14ac:dyDescent="0.25">
      <c r="A12" s="5" t="s">
        <v>16</v>
      </c>
      <c r="B12" s="7">
        <v>3.5</v>
      </c>
      <c r="C12" s="7">
        <v>10.5</v>
      </c>
      <c r="D12" s="7">
        <v>20.850698312012511</v>
      </c>
      <c r="E12" s="7">
        <v>16.582410064392782</v>
      </c>
      <c r="F12" s="7">
        <v>12.548405791604091</v>
      </c>
      <c r="G12" s="7">
        <v>11.720255036578006</v>
      </c>
      <c r="H12" s="7">
        <v>10.794205240036826</v>
      </c>
      <c r="I12" s="7">
        <v>10.810350703110663</v>
      </c>
      <c r="J12" s="7">
        <v>10.873893322922378</v>
      </c>
      <c r="K12" s="7">
        <v>10.949338462890958</v>
      </c>
      <c r="L12" s="7">
        <v>11.088235799229507</v>
      </c>
      <c r="M12" s="7">
        <v>11.234173075267</v>
      </c>
      <c r="N12" s="13">
        <v>141.45196580804472</v>
      </c>
      <c r="O12" s="7">
        <v>5</v>
      </c>
      <c r="P12" s="7">
        <v>15</v>
      </c>
      <c r="Q12" s="7">
        <v>23.234348278008078</v>
      </c>
      <c r="R12" s="7">
        <v>18.289035728693307</v>
      </c>
      <c r="S12" s="7">
        <v>15.00222324359957</v>
      </c>
      <c r="T12" s="7">
        <v>15.201707505602691</v>
      </c>
      <c r="U12" s="7">
        <v>15.238217076961476</v>
      </c>
      <c r="V12" s="7">
        <v>16.286530618856055</v>
      </c>
      <c r="W12" s="7">
        <v>17.640546137558509</v>
      </c>
      <c r="X12" s="7">
        <v>19.376701622674894</v>
      </c>
      <c r="Y12" s="7">
        <v>21.486076126077919</v>
      </c>
      <c r="Z12" s="7">
        <v>22.974911168471245</v>
      </c>
      <c r="AA12" s="13">
        <v>204.73029750650375</v>
      </c>
    </row>
    <row r="13" spans="1:27" x14ac:dyDescent="0.25">
      <c r="A13" s="5" t="s">
        <v>18</v>
      </c>
      <c r="B13" s="7">
        <v>0</v>
      </c>
      <c r="C13" s="7">
        <v>0</v>
      </c>
      <c r="D13" s="7">
        <v>0.14930168798748511</v>
      </c>
      <c r="E13" s="7">
        <v>0.32283892183265905</v>
      </c>
      <c r="F13" s="7">
        <v>0.30572000594612625</v>
      </c>
      <c r="G13" s="7">
        <v>0.41161663528038339</v>
      </c>
      <c r="H13" s="7">
        <v>0.50144843000229677</v>
      </c>
      <c r="I13" s="7">
        <v>0.62693366863978817</v>
      </c>
      <c r="J13" s="7">
        <v>0.76521630891291359</v>
      </c>
      <c r="K13" s="7">
        <v>0.91539563469882879</v>
      </c>
      <c r="L13" s="7">
        <v>1.0933705527825932</v>
      </c>
      <c r="M13" s="7">
        <v>1.1348626026165061</v>
      </c>
      <c r="N13" s="13">
        <v>6.2267044486995804</v>
      </c>
      <c r="O13" s="7">
        <v>0</v>
      </c>
      <c r="P13" s="7">
        <v>0</v>
      </c>
      <c r="Q13" s="7">
        <v>0.63548284740203798</v>
      </c>
      <c r="R13" s="7">
        <v>0.38317856580491849</v>
      </c>
      <c r="S13" s="7">
        <v>0.43201124215392817</v>
      </c>
      <c r="T13" s="7">
        <v>0.75099128208958277</v>
      </c>
      <c r="U13" s="7">
        <v>1.3549251578536179</v>
      </c>
      <c r="V13" s="7">
        <v>2.2172984289663908</v>
      </c>
      <c r="W13" s="7">
        <v>2.357364699521483</v>
      </c>
      <c r="X13" s="7">
        <v>1.9300302636263353</v>
      </c>
      <c r="Y13" s="7">
        <v>1.4431104229870435</v>
      </c>
      <c r="Z13" s="7">
        <v>1.1664614815194625</v>
      </c>
      <c r="AA13" s="13">
        <v>12.6708543919248</v>
      </c>
    </row>
    <row r="14" spans="1:27" x14ac:dyDescent="0.25">
      <c r="A14" s="5" t="s">
        <v>17</v>
      </c>
      <c r="B14" s="7">
        <v>0</v>
      </c>
      <c r="C14" s="7">
        <v>0</v>
      </c>
      <c r="D14" s="7">
        <v>0</v>
      </c>
      <c r="E14" s="7">
        <v>2.4665506148780167</v>
      </c>
      <c r="F14" s="7">
        <v>0</v>
      </c>
      <c r="G14" s="7">
        <v>3.8096163508908987E-2</v>
      </c>
      <c r="H14" s="7">
        <v>7.4385712990750363E-2</v>
      </c>
      <c r="I14" s="7">
        <v>7.6368424261062273E-2</v>
      </c>
      <c r="J14" s="7">
        <v>7.9275536823663728E-2</v>
      </c>
      <c r="K14" s="7">
        <v>8.2748450702846199E-2</v>
      </c>
      <c r="L14" s="7">
        <v>8.8843892830835713E-2</v>
      </c>
      <c r="M14" s="7">
        <v>9.2965546526253107E-2</v>
      </c>
      <c r="N14" s="13">
        <v>2.9992343425223371</v>
      </c>
      <c r="O14" s="7">
        <v>0</v>
      </c>
      <c r="P14" s="7">
        <v>0</v>
      </c>
      <c r="Q14" s="7">
        <v>-0.32228121648971708</v>
      </c>
      <c r="R14" s="7">
        <v>2.8802690747814168</v>
      </c>
      <c r="S14" s="7">
        <v>0</v>
      </c>
      <c r="T14" s="7">
        <v>0.10124976926450913</v>
      </c>
      <c r="U14" s="7">
        <v>0.37113760571451238</v>
      </c>
      <c r="V14" s="7">
        <v>0.4155857802387537</v>
      </c>
      <c r="W14" s="7">
        <v>6.4383528028610471E-2</v>
      </c>
      <c r="X14" s="7">
        <v>6.074482965150807E-2</v>
      </c>
      <c r="Y14" s="7">
        <v>5.9771936313950391E-2</v>
      </c>
      <c r="Z14" s="7">
        <v>6.2151773413958722E-2</v>
      </c>
      <c r="AA14" s="13">
        <v>3.6930130809175026</v>
      </c>
    </row>
    <row r="15" spans="1:27" x14ac:dyDescent="0.25">
      <c r="A15" s="5" t="s">
        <v>19</v>
      </c>
      <c r="B15" s="7">
        <v>0</v>
      </c>
      <c r="C15" s="7">
        <v>0</v>
      </c>
      <c r="D15" s="7">
        <v>0</v>
      </c>
      <c r="E15" s="7">
        <v>2.9924844226047496</v>
      </c>
      <c r="F15" s="7">
        <v>6.5174446276232247</v>
      </c>
      <c r="G15" s="7">
        <v>8.0646218241915513</v>
      </c>
      <c r="H15" s="7">
        <v>9.8801793412994598</v>
      </c>
      <c r="I15" s="7">
        <v>10.12194693855424</v>
      </c>
      <c r="J15" s="7">
        <v>10.38663375231291</v>
      </c>
      <c r="K15" s="7">
        <v>10.680481899515311</v>
      </c>
      <c r="L15" s="7">
        <v>11.0641237840853</v>
      </c>
      <c r="M15" s="7">
        <v>11.487244685262146</v>
      </c>
      <c r="N15" s="13">
        <v>81.195161275448882</v>
      </c>
      <c r="O15" s="7">
        <v>0</v>
      </c>
      <c r="P15" s="7">
        <v>0</v>
      </c>
      <c r="Q15" s="7">
        <v>0</v>
      </c>
      <c r="R15" s="7">
        <v>7.4481670197139778</v>
      </c>
      <c r="S15" s="7">
        <v>21.396537953153263</v>
      </c>
      <c r="T15" s="7">
        <v>36.838498831669128</v>
      </c>
      <c r="U15" s="7">
        <v>58.600926961648355</v>
      </c>
      <c r="V15" s="7">
        <v>71.538890824524586</v>
      </c>
      <c r="W15" s="7">
        <v>79.787051090135606</v>
      </c>
      <c r="X15" s="7">
        <v>91.318447393091347</v>
      </c>
      <c r="Y15" s="7">
        <v>146.78654117647056</v>
      </c>
      <c r="Z15" s="7">
        <v>146.78654117647056</v>
      </c>
      <c r="AA15" s="13">
        <v>660.5016024268773</v>
      </c>
    </row>
    <row r="16" spans="1:27" x14ac:dyDescent="0.25">
      <c r="A16" s="5" t="s">
        <v>20</v>
      </c>
      <c r="B16" s="7">
        <v>0</v>
      </c>
      <c r="C16" s="7">
        <v>0</v>
      </c>
      <c r="D16" s="7">
        <v>0</v>
      </c>
      <c r="E16" s="7">
        <v>1.8509280102005476E-2</v>
      </c>
      <c r="F16" s="7">
        <v>0.4853543490879213</v>
      </c>
      <c r="G16" s="7">
        <v>0.77097878366881822</v>
      </c>
      <c r="H16" s="7">
        <v>1.2423887845782353</v>
      </c>
      <c r="I16" s="7">
        <v>1.6393114278123377</v>
      </c>
      <c r="J16" s="7">
        <v>2.1059584935122562</v>
      </c>
      <c r="K16" s="7">
        <v>2.6644024127506754</v>
      </c>
      <c r="L16" s="7">
        <v>3.3931134466760735</v>
      </c>
      <c r="M16" s="7">
        <v>3.7283948778140434</v>
      </c>
      <c r="N16" s="13">
        <v>16.048411856002367</v>
      </c>
      <c r="O16" s="7">
        <v>0</v>
      </c>
      <c r="P16" s="7">
        <v>0</v>
      </c>
      <c r="Q16" s="7">
        <v>0</v>
      </c>
      <c r="R16" s="7">
        <v>1.1724328579616028E-2</v>
      </c>
      <c r="S16" s="7">
        <v>0.3140172388861231</v>
      </c>
      <c r="T16" s="7">
        <v>3.449850752233182</v>
      </c>
      <c r="U16" s="7">
        <v>7.4002795456656685</v>
      </c>
      <c r="V16" s="7">
        <v>15.289457656892338</v>
      </c>
      <c r="W16" s="7">
        <v>59.29949008633497</v>
      </c>
      <c r="X16" s="7">
        <v>55.468093783379217</v>
      </c>
      <c r="Y16" s="7">
        <v>0</v>
      </c>
      <c r="Z16" s="7">
        <v>0</v>
      </c>
      <c r="AA16" s="13">
        <v>141.23291339197112</v>
      </c>
    </row>
    <row r="17" spans="1:27" x14ac:dyDescent="0.25">
      <c r="A17" s="5" t="s">
        <v>21</v>
      </c>
      <c r="B17" s="7">
        <v>0</v>
      </c>
      <c r="C17" s="7">
        <v>0</v>
      </c>
      <c r="D17" s="7">
        <v>0</v>
      </c>
      <c r="E17" s="7">
        <v>0.53576461595514946</v>
      </c>
      <c r="F17" s="7">
        <v>0</v>
      </c>
      <c r="G17" s="7">
        <v>3.5644774482344488E-2</v>
      </c>
      <c r="H17" s="7">
        <v>0.13483675619459845</v>
      </c>
      <c r="I17" s="7">
        <v>0.14736680159399995</v>
      </c>
      <c r="J17" s="7">
        <v>0.16244668474374002</v>
      </c>
      <c r="K17" s="7">
        <v>0.18060780789500619</v>
      </c>
      <c r="L17" s="7">
        <v>0.20499993915603909</v>
      </c>
      <c r="M17" s="7">
        <v>0.22107075855146086</v>
      </c>
      <c r="N17" s="13">
        <v>1.6227381385723385</v>
      </c>
      <c r="O17" s="7">
        <v>0</v>
      </c>
      <c r="P17" s="7">
        <v>0</v>
      </c>
      <c r="Q17" s="7">
        <v>0</v>
      </c>
      <c r="R17" s="7">
        <v>0.31275959796442088</v>
      </c>
      <c r="S17" s="7">
        <v>0</v>
      </c>
      <c r="T17" s="7">
        <v>0.11239499157693444</v>
      </c>
      <c r="U17" s="7">
        <v>0.65066965472824734</v>
      </c>
      <c r="V17" s="7">
        <v>44.558192695053663</v>
      </c>
      <c r="W17" s="7">
        <v>0</v>
      </c>
      <c r="X17" s="7">
        <v>0</v>
      </c>
      <c r="Y17" s="7">
        <v>0</v>
      </c>
      <c r="Z17" s="7">
        <v>0</v>
      </c>
      <c r="AA17" s="13">
        <v>45.634016939323267</v>
      </c>
    </row>
    <row r="18" spans="1:27" ht="17.25" x14ac:dyDescent="0.25">
      <c r="A18" s="5" t="s">
        <v>24</v>
      </c>
      <c r="B18" s="7">
        <v>1.2</v>
      </c>
      <c r="C18" s="7">
        <v>3.5999999999999992</v>
      </c>
      <c r="D18" s="7">
        <v>7.1999999999999984</v>
      </c>
      <c r="E18" s="7">
        <v>2.8428136017587589</v>
      </c>
      <c r="F18" s="7">
        <v>3.5957779344377676</v>
      </c>
      <c r="G18" s="7">
        <v>3.7636001661362535</v>
      </c>
      <c r="H18" s="7">
        <v>3.9951422555610501</v>
      </c>
      <c r="I18" s="7">
        <v>4.0942976506651565</v>
      </c>
      <c r="J18" s="7">
        <v>4.2619098371115438</v>
      </c>
      <c r="K18" s="7">
        <v>4.468841371165837</v>
      </c>
      <c r="L18" s="7">
        <v>4.8080389065626079</v>
      </c>
      <c r="M18" s="7">
        <v>5.0574488174554721</v>
      </c>
      <c r="N18" s="13">
        <v>48.887870540854443</v>
      </c>
      <c r="O18" s="7">
        <v>1.7142857142857142</v>
      </c>
      <c r="P18" s="7">
        <v>5.1428571428571423</v>
      </c>
      <c r="Q18" s="7">
        <v>7.5203785323944565</v>
      </c>
      <c r="R18" s="7">
        <v>3.3497963364203223</v>
      </c>
      <c r="S18" s="7">
        <v>5.0503463057476807</v>
      </c>
      <c r="T18" s="7">
        <v>6.970538971372588</v>
      </c>
      <c r="U18" s="7">
        <v>9.2506183792942309</v>
      </c>
      <c r="V18" s="7">
        <v>13.143545878680984</v>
      </c>
      <c r="W18" s="7">
        <v>13.26048261674449</v>
      </c>
      <c r="X18" s="7">
        <v>13.410989090815121</v>
      </c>
      <c r="Y18" s="7">
        <v>13.677550227184341</v>
      </c>
      <c r="Z18" s="7">
        <v>13.782853608723254</v>
      </c>
      <c r="AA18" s="13">
        <v>106.27424280452033</v>
      </c>
    </row>
    <row r="19" spans="1:27" x14ac:dyDescent="0.25">
      <c r="A19" s="202" t="s">
        <v>8</v>
      </c>
      <c r="B19" s="203">
        <v>0</v>
      </c>
      <c r="C19" s="203">
        <v>0.41216716466546821</v>
      </c>
      <c r="D19" s="203">
        <v>1.0994158755157952</v>
      </c>
      <c r="E19" s="203">
        <v>1.5315733076112976</v>
      </c>
      <c r="F19" s="203">
        <v>1.8577441570919857</v>
      </c>
      <c r="G19" s="203">
        <v>2.5674825528095839</v>
      </c>
      <c r="H19" s="203">
        <v>12.708235847632066</v>
      </c>
      <c r="I19" s="203">
        <v>14.155084130295704</v>
      </c>
      <c r="J19" s="203">
        <v>14.915783335990744</v>
      </c>
      <c r="K19" s="203">
        <v>15.0074847243552</v>
      </c>
      <c r="L19" s="203">
        <v>14.491814419510273</v>
      </c>
      <c r="M19" s="203">
        <v>12.531639155749739</v>
      </c>
      <c r="N19" s="204">
        <v>91.278424671227867</v>
      </c>
      <c r="O19" s="203">
        <v>0</v>
      </c>
      <c r="P19" s="203">
        <v>0.41216716466546821</v>
      </c>
      <c r="Q19" s="203">
        <v>1.7240882172743035</v>
      </c>
      <c r="R19" s="203">
        <v>2.8635040384124353</v>
      </c>
      <c r="S19" s="203">
        <v>3.944154942174793</v>
      </c>
      <c r="T19" s="203">
        <v>5.5820481553346752</v>
      </c>
      <c r="U19" s="203">
        <v>28.803953224382067</v>
      </c>
      <c r="V19" s="203">
        <v>34.060524079307363</v>
      </c>
      <c r="W19" s="203">
        <v>38.343519728544116</v>
      </c>
      <c r="X19" s="203">
        <v>41.454091394101042</v>
      </c>
      <c r="Y19" s="203">
        <v>43.356304088832154</v>
      </c>
      <c r="Z19" s="203">
        <v>42.439942054787075</v>
      </c>
      <c r="AA19" s="204">
        <v>242.98429708781552</v>
      </c>
    </row>
    <row r="20" spans="1:27" x14ac:dyDescent="0.25">
      <c r="A20" s="5" t="s">
        <v>23</v>
      </c>
      <c r="B20" s="7">
        <v>0</v>
      </c>
      <c r="C20" s="7">
        <v>0.41216716466546821</v>
      </c>
      <c r="D20" s="7">
        <v>1.0994158755157952</v>
      </c>
      <c r="E20" s="7">
        <v>1.5315733076112976</v>
      </c>
      <c r="F20" s="7">
        <v>1.8577441570919857</v>
      </c>
      <c r="G20" s="7">
        <v>2.5674825528095839</v>
      </c>
      <c r="H20" s="7">
        <v>12.708235847632066</v>
      </c>
      <c r="I20" s="7">
        <v>14.155084130295704</v>
      </c>
      <c r="J20" s="7">
        <v>14.915783335990744</v>
      </c>
      <c r="K20" s="7">
        <v>15.0074847243552</v>
      </c>
      <c r="L20" s="7">
        <v>14.491814419510273</v>
      </c>
      <c r="M20" s="7">
        <v>12.531639155749739</v>
      </c>
      <c r="N20" s="13">
        <v>91.278424671227867</v>
      </c>
      <c r="O20" s="7">
        <v>0</v>
      </c>
      <c r="P20" s="7">
        <v>0.41216716466546821</v>
      </c>
      <c r="Q20" s="7">
        <v>1.7240882172743035</v>
      </c>
      <c r="R20" s="7">
        <v>2.8635040384124353</v>
      </c>
      <c r="S20" s="7">
        <v>3.944154942174793</v>
      </c>
      <c r="T20" s="7">
        <v>5.5820481553346752</v>
      </c>
      <c r="U20" s="7">
        <v>28.803953224382067</v>
      </c>
      <c r="V20" s="7">
        <v>34.060524079307363</v>
      </c>
      <c r="W20" s="7">
        <v>38.343519728544116</v>
      </c>
      <c r="X20" s="7">
        <v>41.454091394101042</v>
      </c>
      <c r="Y20" s="7">
        <v>43.356304088832154</v>
      </c>
      <c r="Z20" s="7">
        <v>42.439942054787075</v>
      </c>
      <c r="AA20" s="13">
        <v>242.98429708781552</v>
      </c>
    </row>
    <row r="21" spans="1:27" x14ac:dyDescent="0.25">
      <c r="A21" s="3"/>
      <c r="B21" s="7" t="s">
        <v>257</v>
      </c>
      <c r="C21" s="7" t="s">
        <v>257</v>
      </c>
      <c r="D21" s="7" t="s">
        <v>257</v>
      </c>
      <c r="E21" s="7" t="s">
        <v>257</v>
      </c>
      <c r="F21" s="7" t="s">
        <v>257</v>
      </c>
      <c r="G21" s="7" t="s">
        <v>257</v>
      </c>
      <c r="H21" s="7" t="s">
        <v>257</v>
      </c>
      <c r="I21" s="7" t="s">
        <v>257</v>
      </c>
      <c r="J21" s="7" t="s">
        <v>257</v>
      </c>
      <c r="K21" s="7" t="s">
        <v>257</v>
      </c>
      <c r="L21" s="7" t="s">
        <v>257</v>
      </c>
      <c r="M21" s="7" t="s">
        <v>257</v>
      </c>
      <c r="N21" s="13" t="s">
        <v>257</v>
      </c>
      <c r="O21" s="7" t="s">
        <v>257</v>
      </c>
      <c r="P21" s="7" t="s">
        <v>257</v>
      </c>
      <c r="Q21" s="7" t="s">
        <v>257</v>
      </c>
      <c r="R21" s="7" t="s">
        <v>257</v>
      </c>
      <c r="S21" s="7" t="s">
        <v>257</v>
      </c>
      <c r="T21" s="7" t="s">
        <v>257</v>
      </c>
      <c r="U21" s="7" t="s">
        <v>257</v>
      </c>
      <c r="V21" s="7" t="s">
        <v>257</v>
      </c>
      <c r="W21" s="7" t="s">
        <v>257</v>
      </c>
      <c r="X21" s="7" t="s">
        <v>257</v>
      </c>
      <c r="Y21" s="7" t="s">
        <v>257</v>
      </c>
      <c r="Z21" s="7" t="s">
        <v>257</v>
      </c>
      <c r="AA21" s="13" t="s">
        <v>257</v>
      </c>
    </row>
    <row r="22" spans="1:27" ht="15.75" thickBot="1" x14ac:dyDescent="0.3">
      <c r="A22" s="209" t="s">
        <v>4</v>
      </c>
      <c r="B22" s="210">
        <v>7.58584804639188</v>
      </c>
      <c r="C22" s="210">
        <v>20.283863257449227</v>
      </c>
      <c r="D22" s="210">
        <v>40.092003650160471</v>
      </c>
      <c r="E22" s="210">
        <v>38.535223761056955</v>
      </c>
      <c r="F22" s="210">
        <v>36.552725797712654</v>
      </c>
      <c r="G22" s="210">
        <v>38.614574868577385</v>
      </c>
      <c r="H22" s="210">
        <v>50.57310130021682</v>
      </c>
      <c r="I22" s="210">
        <v>50.094245051374365</v>
      </c>
      <c r="J22" s="210">
        <v>51.973702578771565</v>
      </c>
      <c r="K22" s="210">
        <v>53.371886070416075</v>
      </c>
      <c r="L22" s="210">
        <v>54.655126047274642</v>
      </c>
      <c r="M22" s="210">
        <v>53.910384825684034</v>
      </c>
      <c r="N22" s="211">
        <v>496.24268525508603</v>
      </c>
      <c r="O22" s="210">
        <v>9.6001337606775934</v>
      </c>
      <c r="P22" s="210">
        <v>26.326720400306371</v>
      </c>
      <c r="Q22" s="210">
        <v>43.584604433233842</v>
      </c>
      <c r="R22" s="210">
        <v>46.780713622291955</v>
      </c>
      <c r="S22" s="210">
        <v>57.381569857636897</v>
      </c>
      <c r="T22" s="210">
        <v>80.249559191064833</v>
      </c>
      <c r="U22" s="210">
        <v>132.9130065381697</v>
      </c>
      <c r="V22" s="210">
        <v>205.93261126896152</v>
      </c>
      <c r="W22" s="210">
        <v>219.1754231933092</v>
      </c>
      <c r="X22" s="210">
        <v>231.44168368378087</v>
      </c>
      <c r="Y22" s="210">
        <v>235.2319392843074</v>
      </c>
      <c r="Z22" s="210">
        <v>235.635446569827</v>
      </c>
      <c r="AA22" s="211">
        <v>1524.2534118035671</v>
      </c>
    </row>
    <row r="23" spans="1:27" ht="17.25" x14ac:dyDescent="0.25">
      <c r="A23" t="s">
        <v>25</v>
      </c>
    </row>
  </sheetData>
  <mergeCells count="2">
    <mergeCell ref="B3:N3"/>
    <mergeCell ref="O3:AA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8AB94-B0A6-4E00-A508-D6722E4AD670}">
  <dimension ref="A1:AH31"/>
  <sheetViews>
    <sheetView workbookViewId="0">
      <pane xSplit="1" ySplit="4" topLeftCell="B5" activePane="bottomRight" state="frozen"/>
      <selection pane="topRight" activeCell="C1" sqref="C1"/>
      <selection pane="bottomLeft" activeCell="A5" sqref="A5"/>
      <selection pane="bottomRight" activeCell="A6" sqref="A6:A20"/>
    </sheetView>
  </sheetViews>
  <sheetFormatPr defaultRowHeight="15" x14ac:dyDescent="0.25"/>
  <cols>
    <col min="1" max="1" width="55.28515625" bestFit="1" customWidth="1"/>
    <col min="2" max="13" width="5.140625" bestFit="1" customWidth="1"/>
    <col min="14" max="14" width="11" customWidth="1"/>
    <col min="15" max="24" width="5.140625" bestFit="1" customWidth="1"/>
    <col min="25" max="26" width="6.140625" bestFit="1" customWidth="1"/>
    <col min="27" max="27" width="10.28515625" customWidth="1"/>
  </cols>
  <sheetData>
    <row r="1" spans="1:27" x14ac:dyDescent="0.25">
      <c r="A1" s="66" t="s">
        <v>145</v>
      </c>
      <c r="B1" s="22" t="s">
        <v>146</v>
      </c>
    </row>
    <row r="2" spans="1:27" ht="15.75" thickBot="1" x14ac:dyDescent="0.3">
      <c r="B2" t="s">
        <v>257</v>
      </c>
      <c r="C2" t="s">
        <v>257</v>
      </c>
      <c r="D2" t="s">
        <v>257</v>
      </c>
      <c r="E2" t="s">
        <v>257</v>
      </c>
      <c r="F2" t="s">
        <v>257</v>
      </c>
      <c r="G2" t="s">
        <v>257</v>
      </c>
      <c r="H2" t="s">
        <v>257</v>
      </c>
      <c r="I2" t="s">
        <v>257</v>
      </c>
      <c r="J2" t="s">
        <v>257</v>
      </c>
      <c r="K2" t="s">
        <v>257</v>
      </c>
      <c r="L2" t="s">
        <v>257</v>
      </c>
    </row>
    <row r="3" spans="1:27" x14ac:dyDescent="0.25">
      <c r="A3" s="10" t="s">
        <v>26</v>
      </c>
      <c r="B3" s="253" t="s">
        <v>12</v>
      </c>
      <c r="C3" s="253"/>
      <c r="D3" s="253"/>
      <c r="E3" s="253"/>
      <c r="F3" s="253"/>
      <c r="G3" s="253"/>
      <c r="H3" s="253"/>
      <c r="I3" s="253"/>
      <c r="J3" s="253"/>
      <c r="K3" s="253"/>
      <c r="L3" s="253"/>
      <c r="M3" s="253"/>
      <c r="N3" s="254"/>
      <c r="O3" s="253" t="s">
        <v>13</v>
      </c>
      <c r="P3" s="253"/>
      <c r="Q3" s="253"/>
      <c r="R3" s="253"/>
      <c r="S3" s="253"/>
      <c r="T3" s="253"/>
      <c r="U3" s="253"/>
      <c r="V3" s="253"/>
      <c r="W3" s="253"/>
      <c r="X3" s="253"/>
      <c r="Y3" s="253"/>
      <c r="Z3" s="253"/>
      <c r="AA3" s="254"/>
    </row>
    <row r="4" spans="1:27" ht="45.75" thickBot="1" x14ac:dyDescent="0.3">
      <c r="A4" s="11" t="s">
        <v>257</v>
      </c>
      <c r="B4" s="12">
        <v>2019</v>
      </c>
      <c r="C4" s="12">
        <v>2020</v>
      </c>
      <c r="D4" s="12">
        <v>2021</v>
      </c>
      <c r="E4" s="12">
        <v>2022</v>
      </c>
      <c r="F4" s="12">
        <v>2023</v>
      </c>
      <c r="G4" s="12">
        <v>2024</v>
      </c>
      <c r="H4" s="12">
        <v>2025</v>
      </c>
      <c r="I4" s="12">
        <v>2026</v>
      </c>
      <c r="J4" s="12">
        <v>2027</v>
      </c>
      <c r="K4" s="12">
        <v>2028</v>
      </c>
      <c r="L4" s="12">
        <v>2029</v>
      </c>
      <c r="M4" s="12">
        <v>2030</v>
      </c>
      <c r="N4" s="20" t="s">
        <v>14</v>
      </c>
      <c r="O4" s="12">
        <v>2019</v>
      </c>
      <c r="P4" s="12">
        <v>2020</v>
      </c>
      <c r="Q4" s="12">
        <v>2021</v>
      </c>
      <c r="R4" s="12">
        <v>2022</v>
      </c>
      <c r="S4" s="12">
        <v>2023</v>
      </c>
      <c r="T4" s="12">
        <v>2024</v>
      </c>
      <c r="U4" s="12">
        <v>2025</v>
      </c>
      <c r="V4" s="12">
        <v>2026</v>
      </c>
      <c r="W4" s="12">
        <v>2027</v>
      </c>
      <c r="X4" s="12">
        <v>2028</v>
      </c>
      <c r="Y4" s="12">
        <v>2029</v>
      </c>
      <c r="Z4" s="12">
        <v>2030</v>
      </c>
      <c r="AA4" s="20" t="s">
        <v>14</v>
      </c>
    </row>
    <row r="5" spans="1:27" x14ac:dyDescent="0.25">
      <c r="A5" s="235"/>
      <c r="B5" s="236"/>
      <c r="C5" s="236"/>
      <c r="D5" s="236"/>
      <c r="E5" s="236"/>
      <c r="F5" s="236"/>
      <c r="G5" s="236"/>
      <c r="H5" s="236"/>
      <c r="I5" s="236"/>
      <c r="J5" s="236"/>
      <c r="K5" s="236"/>
      <c r="L5" s="236"/>
      <c r="M5" s="236"/>
      <c r="N5" s="237"/>
      <c r="O5" s="236"/>
      <c r="P5" s="236"/>
      <c r="Q5" s="236"/>
      <c r="R5" s="236"/>
      <c r="S5" s="236"/>
      <c r="T5" s="236"/>
      <c r="U5" s="236"/>
      <c r="V5" s="236"/>
      <c r="W5" s="236"/>
      <c r="X5" s="236"/>
      <c r="Y5" s="236"/>
      <c r="Z5" s="236"/>
      <c r="AA5" s="237"/>
    </row>
    <row r="6" spans="1:27" x14ac:dyDescent="0.25">
      <c r="A6" s="238" t="s">
        <v>5</v>
      </c>
      <c r="B6" s="239">
        <v>0</v>
      </c>
      <c r="C6" s="239">
        <v>0</v>
      </c>
      <c r="D6" s="239">
        <v>0</v>
      </c>
      <c r="E6" s="239">
        <v>0</v>
      </c>
      <c r="F6" s="239">
        <v>0</v>
      </c>
      <c r="G6" s="239">
        <v>0</v>
      </c>
      <c r="H6" s="239">
        <v>0</v>
      </c>
      <c r="I6" s="239">
        <v>0</v>
      </c>
      <c r="J6" s="239">
        <v>0</v>
      </c>
      <c r="K6" s="239">
        <v>0</v>
      </c>
      <c r="L6" s="239">
        <v>0</v>
      </c>
      <c r="M6" s="239">
        <v>0</v>
      </c>
      <c r="N6" s="240">
        <v>0</v>
      </c>
      <c r="O6" s="241">
        <v>0</v>
      </c>
      <c r="P6" s="241">
        <v>0</v>
      </c>
      <c r="Q6" s="241">
        <v>-0.35308641975308647</v>
      </c>
      <c r="R6" s="241">
        <v>-0.70617283950617293</v>
      </c>
      <c r="S6" s="241">
        <v>-1.0592592592592593</v>
      </c>
      <c r="T6" s="241">
        <v>-1.4123456790123459</v>
      </c>
      <c r="U6" s="241">
        <v>-1.7654320987654324</v>
      </c>
      <c r="V6" s="241">
        <v>-2.1185185185185187</v>
      </c>
      <c r="W6" s="241">
        <v>-2.2950617283950621</v>
      </c>
      <c r="X6" s="241">
        <v>-2.4716049382716054</v>
      </c>
      <c r="Y6" s="241">
        <v>-2.6481481481481484</v>
      </c>
      <c r="Z6" s="241">
        <v>-2.8246913580246917</v>
      </c>
      <c r="AA6" s="242">
        <v>-17.654320987654323</v>
      </c>
    </row>
    <row r="7" spans="1:27" x14ac:dyDescent="0.25">
      <c r="A7" s="243" t="s">
        <v>1</v>
      </c>
      <c r="B7" s="9">
        <v>0</v>
      </c>
      <c r="C7" s="9">
        <v>0</v>
      </c>
      <c r="D7" s="9">
        <v>0</v>
      </c>
      <c r="E7" s="9">
        <v>0</v>
      </c>
      <c r="F7" s="9">
        <v>0</v>
      </c>
      <c r="G7" s="9">
        <v>0</v>
      </c>
      <c r="H7" s="9">
        <v>0</v>
      </c>
      <c r="I7" s="9">
        <v>0</v>
      </c>
      <c r="J7" s="9">
        <v>0</v>
      </c>
      <c r="K7" s="9">
        <v>0</v>
      </c>
      <c r="L7" s="9">
        <v>0</v>
      </c>
      <c r="M7" s="9">
        <v>0</v>
      </c>
      <c r="N7" s="14">
        <v>0</v>
      </c>
      <c r="O7" s="9">
        <v>0</v>
      </c>
      <c r="P7" s="9">
        <v>0</v>
      </c>
      <c r="Q7" s="9">
        <v>-0.35308641975308647</v>
      </c>
      <c r="R7" s="9">
        <v>-0.70617283950617293</v>
      </c>
      <c r="S7" s="9">
        <v>-1.0592592592592593</v>
      </c>
      <c r="T7" s="9">
        <v>-1.4123456790123459</v>
      </c>
      <c r="U7" s="9">
        <v>-1.7654320987654324</v>
      </c>
      <c r="V7" s="9">
        <v>-2.1185185185185187</v>
      </c>
      <c r="W7" s="9">
        <v>-2.2950617283950621</v>
      </c>
      <c r="X7" s="9">
        <v>-2.4716049382716054</v>
      </c>
      <c r="Y7" s="9">
        <v>-2.6481481481481484</v>
      </c>
      <c r="Z7" s="9">
        <v>-2.8246913580246917</v>
      </c>
      <c r="AA7" s="14">
        <v>-17.654320987654323</v>
      </c>
    </row>
    <row r="8" spans="1:27" x14ac:dyDescent="0.25">
      <c r="A8" s="238" t="s">
        <v>6</v>
      </c>
      <c r="B8" s="241">
        <v>-4.1708323260070887E-2</v>
      </c>
      <c r="C8" s="241">
        <v>-8.3416646520141774E-2</v>
      </c>
      <c r="D8" s="241">
        <v>-0.33327029080009607</v>
      </c>
      <c r="E8" s="241">
        <v>-0.33852224140435139</v>
      </c>
      <c r="F8" s="241">
        <v>-0.33852224140435139</v>
      </c>
      <c r="G8" s="241">
        <v>-0.33852224140435139</v>
      </c>
      <c r="H8" s="241">
        <v>-0.33852224140435139</v>
      </c>
      <c r="I8" s="241">
        <v>-0.30472877019416489</v>
      </c>
      <c r="J8" s="241">
        <v>-0.30472877019416489</v>
      </c>
      <c r="K8" s="241">
        <v>-0.30472877019416489</v>
      </c>
      <c r="L8" s="241">
        <v>-0.30472877019416489</v>
      </c>
      <c r="M8" s="241">
        <v>-0.30472877019416489</v>
      </c>
      <c r="N8" s="242">
        <v>-3.3361280771685382</v>
      </c>
      <c r="O8" s="241">
        <v>-4.1708323260070887E-2</v>
      </c>
      <c r="P8" s="241">
        <v>-8.3416646520141774E-2</v>
      </c>
      <c r="Q8" s="241">
        <v>-0.33327029080009607</v>
      </c>
      <c r="R8" s="241">
        <v>-0.33852224140435139</v>
      </c>
      <c r="S8" s="241">
        <v>-0.33852224140435139</v>
      </c>
      <c r="T8" s="241">
        <v>-0.33852224140435139</v>
      </c>
      <c r="U8" s="241">
        <v>-0.33852224140435139</v>
      </c>
      <c r="V8" s="241">
        <v>-0.30472877019416489</v>
      </c>
      <c r="W8" s="241">
        <v>-0.30472877019416489</v>
      </c>
      <c r="X8" s="241">
        <v>-0.30472877019416489</v>
      </c>
      <c r="Y8" s="241">
        <v>-0.30472877019416489</v>
      </c>
      <c r="Z8" s="241">
        <v>-0.30472877019416489</v>
      </c>
      <c r="AA8" s="242">
        <v>-3.3361280771685382</v>
      </c>
    </row>
    <row r="9" spans="1:27" x14ac:dyDescent="0.25">
      <c r="A9" s="243" t="s">
        <v>2</v>
      </c>
      <c r="B9" s="9">
        <v>0</v>
      </c>
      <c r="C9" s="9">
        <v>0</v>
      </c>
      <c r="D9" s="9">
        <v>-0.20722347629796839</v>
      </c>
      <c r="E9" s="9">
        <v>-0.20722347629796839</v>
      </c>
      <c r="F9" s="9">
        <v>-0.20722347629796839</v>
      </c>
      <c r="G9" s="9">
        <v>-0.20722347629796839</v>
      </c>
      <c r="H9" s="9">
        <v>-0.20722347629796839</v>
      </c>
      <c r="I9" s="9">
        <v>-0.20722347629796839</v>
      </c>
      <c r="J9" s="9">
        <v>-0.20722347629796839</v>
      </c>
      <c r="K9" s="9">
        <v>-0.20722347629796839</v>
      </c>
      <c r="L9" s="9">
        <v>-0.20722347629796839</v>
      </c>
      <c r="M9" s="9">
        <v>-0.20722347629796839</v>
      </c>
      <c r="N9" s="14">
        <v>-2.0722347629796838</v>
      </c>
      <c r="O9" s="9">
        <v>0</v>
      </c>
      <c r="P9" s="9">
        <v>0</v>
      </c>
      <c r="Q9" s="9">
        <v>-0.20722347629796839</v>
      </c>
      <c r="R9" s="9">
        <v>-0.20722347629796839</v>
      </c>
      <c r="S9" s="9">
        <v>-0.20722347629796839</v>
      </c>
      <c r="T9" s="9">
        <v>-0.20722347629796839</v>
      </c>
      <c r="U9" s="9">
        <v>-0.20722347629796839</v>
      </c>
      <c r="V9" s="9">
        <v>-0.20722347629796839</v>
      </c>
      <c r="W9" s="9">
        <v>-0.20722347629796839</v>
      </c>
      <c r="X9" s="9">
        <v>-0.20722347629796839</v>
      </c>
      <c r="Y9" s="9">
        <v>-0.20722347629796839</v>
      </c>
      <c r="Z9" s="9">
        <v>-0.20722347629796839</v>
      </c>
      <c r="AA9" s="14">
        <v>-2.0722347629796838</v>
      </c>
    </row>
    <row r="10" spans="1:27" x14ac:dyDescent="0.25">
      <c r="A10" s="243" t="s">
        <v>3</v>
      </c>
      <c r="B10" s="9">
        <v>-4.1708323260070887E-2</v>
      </c>
      <c r="C10" s="9">
        <v>-8.3416646520141774E-2</v>
      </c>
      <c r="D10" s="9">
        <v>-0.12604681450212771</v>
      </c>
      <c r="E10" s="9">
        <v>-0.131298765106383</v>
      </c>
      <c r="F10" s="9">
        <v>-0.131298765106383</v>
      </c>
      <c r="G10" s="9">
        <v>-0.131298765106383</v>
      </c>
      <c r="H10" s="9">
        <v>-0.131298765106383</v>
      </c>
      <c r="I10" s="9">
        <v>-9.7505293896196499E-2</v>
      </c>
      <c r="J10" s="9">
        <v>-9.7505293896196499E-2</v>
      </c>
      <c r="K10" s="9">
        <v>-9.7505293896196499E-2</v>
      </c>
      <c r="L10" s="9">
        <v>-9.7505293896196499E-2</v>
      </c>
      <c r="M10" s="9">
        <v>-9.7505293896196499E-2</v>
      </c>
      <c r="N10" s="14">
        <v>-1.2638933141888546</v>
      </c>
      <c r="O10" s="9">
        <v>-4.1708323260070887E-2</v>
      </c>
      <c r="P10" s="9">
        <v>-8.3416646520141774E-2</v>
      </c>
      <c r="Q10" s="9">
        <v>-0.12604681450212771</v>
      </c>
      <c r="R10" s="9">
        <v>-0.131298765106383</v>
      </c>
      <c r="S10" s="9">
        <v>-0.131298765106383</v>
      </c>
      <c r="T10" s="9">
        <v>-0.131298765106383</v>
      </c>
      <c r="U10" s="9">
        <v>-0.131298765106383</v>
      </c>
      <c r="V10" s="9">
        <v>-9.7505293896196499E-2</v>
      </c>
      <c r="W10" s="9">
        <v>-9.7505293896196499E-2</v>
      </c>
      <c r="X10" s="9">
        <v>-9.7505293896196499E-2</v>
      </c>
      <c r="Y10" s="9">
        <v>-9.7505293896196499E-2</v>
      </c>
      <c r="Z10" s="9">
        <v>-9.7505293896196499E-2</v>
      </c>
      <c r="AA10" s="14">
        <v>-1.2638933141888546</v>
      </c>
    </row>
    <row r="11" spans="1:27" s="4" customFormat="1" x14ac:dyDescent="0.25">
      <c r="A11" s="244" t="s">
        <v>7</v>
      </c>
      <c r="B11" s="245">
        <v>-0.12437629499999997</v>
      </c>
      <c r="C11" s="245">
        <v>-0.37312888499999985</v>
      </c>
      <c r="D11" s="245">
        <v>-0.74625776999999971</v>
      </c>
      <c r="E11" s="245">
        <v>-0.66934530932839453</v>
      </c>
      <c r="F11" s="245">
        <v>-0.68069544822414618</v>
      </c>
      <c r="G11" s="245">
        <v>-0.73903682743483756</v>
      </c>
      <c r="H11" s="245">
        <v>-0.81577318166321322</v>
      </c>
      <c r="I11" s="245">
        <v>-0.84649415198851319</v>
      </c>
      <c r="J11" s="245">
        <v>-0.88470169374036067</v>
      </c>
      <c r="K11" s="245">
        <v>-0.92950085938323967</v>
      </c>
      <c r="L11" s="245">
        <v>-0.99127249141217089</v>
      </c>
      <c r="M11" s="245">
        <v>-1.0334966366206162</v>
      </c>
      <c r="N11" s="246">
        <v>-8.8340795497954918</v>
      </c>
      <c r="O11" s="245">
        <v>-0.17768042142857141</v>
      </c>
      <c r="P11" s="245">
        <v>-0.5330412642857143</v>
      </c>
      <c r="Q11" s="245">
        <v>-0.81525357866727943</v>
      </c>
      <c r="R11" s="245">
        <v>-0.86813225025973884</v>
      </c>
      <c r="S11" s="245">
        <v>-1.2491436845397428</v>
      </c>
      <c r="T11" s="245">
        <v>-1.9345271638990926</v>
      </c>
      <c r="U11" s="245">
        <v>-2.8938025045054228</v>
      </c>
      <c r="V11" s="245">
        <v>-5.6479101497525033</v>
      </c>
      <c r="W11" s="245">
        <v>-5.9523535318258673</v>
      </c>
      <c r="X11" s="245">
        <v>-6.2617049358286652</v>
      </c>
      <c r="Y11" s="245">
        <v>-6.3080589687498057</v>
      </c>
      <c r="Z11" s="245">
        <v>-6.3391061947867966</v>
      </c>
      <c r="AA11" s="246">
        <v>-38.980714648529201</v>
      </c>
    </row>
    <row r="12" spans="1:27" x14ac:dyDescent="0.25">
      <c r="A12" s="243" t="s">
        <v>16</v>
      </c>
      <c r="B12" s="9">
        <v>-8.837629499999998E-2</v>
      </c>
      <c r="C12" s="9">
        <v>-0.26512888499999993</v>
      </c>
      <c r="D12" s="9">
        <v>-0.52637349249481102</v>
      </c>
      <c r="E12" s="9">
        <v>-0.38556768858877855</v>
      </c>
      <c r="F12" s="9">
        <v>-0.29225387816612569</v>
      </c>
      <c r="G12" s="9">
        <v>-0.27410430822525256</v>
      </c>
      <c r="H12" s="9">
        <v>-0.25425474039733198</v>
      </c>
      <c r="I12" s="9">
        <v>-0.25398197161772462</v>
      </c>
      <c r="J12" s="9">
        <v>-0.25513787088623735</v>
      </c>
      <c r="K12" s="9">
        <v>-0.25660346126589306</v>
      </c>
      <c r="L12" s="9">
        <v>-0.25986910080223363</v>
      </c>
      <c r="M12" s="9">
        <v>-0.26330091142519568</v>
      </c>
      <c r="N12" s="14">
        <v>-3.3749526038695845</v>
      </c>
      <c r="O12" s="9">
        <v>-0.12625185</v>
      </c>
      <c r="P12" s="9">
        <v>-0.37875555</v>
      </c>
      <c r="Q12" s="9">
        <v>-0.5814938751051415</v>
      </c>
      <c r="R12" s="9">
        <v>-0.42474453426658554</v>
      </c>
      <c r="S12" s="9">
        <v>-0.34831309621927914</v>
      </c>
      <c r="T12" s="9">
        <v>-0.353656112474102</v>
      </c>
      <c r="U12" s="9">
        <v>-0.35605203479335379</v>
      </c>
      <c r="V12" s="9">
        <v>-0.37937833192679604</v>
      </c>
      <c r="W12" s="9">
        <v>-0.41002539704123597</v>
      </c>
      <c r="X12" s="9">
        <v>-0.44931522724978851</v>
      </c>
      <c r="Y12" s="9">
        <v>-0.49763537608288733</v>
      </c>
      <c r="Z12" s="9">
        <v>-0.53247242320857535</v>
      </c>
      <c r="AA12" s="14">
        <v>-4.8380938083677458</v>
      </c>
    </row>
    <row r="13" spans="1:27" x14ac:dyDescent="0.25">
      <c r="A13" s="243" t="s">
        <v>18</v>
      </c>
      <c r="B13" s="9">
        <v>0</v>
      </c>
      <c r="C13" s="9">
        <v>0</v>
      </c>
      <c r="D13" s="9">
        <v>-3.8842775051888268E-3</v>
      </c>
      <c r="E13" s="9">
        <v>-7.6573450856072811E-3</v>
      </c>
      <c r="F13" s="9">
        <v>-7.2240218744605844E-3</v>
      </c>
      <c r="G13" s="9">
        <v>-9.7009087916087311E-3</v>
      </c>
      <c r="H13" s="9">
        <v>-1.1844443466759058E-2</v>
      </c>
      <c r="I13" s="9">
        <v>-1.475457858503082E-2</v>
      </c>
      <c r="J13" s="9">
        <v>-1.7963955841694468E-2</v>
      </c>
      <c r="K13" s="9">
        <v>-2.1444005597870075E-2</v>
      </c>
      <c r="L13" s="9">
        <v>-2.5576356066859984E-2</v>
      </c>
      <c r="M13" s="9">
        <v>-2.6539642206091008E-2</v>
      </c>
      <c r="N13" s="14">
        <v>-0.14658953502117084</v>
      </c>
      <c r="O13" s="9">
        <v>0</v>
      </c>
      <c r="P13" s="9">
        <v>0</v>
      </c>
      <c r="Q13" s="9">
        <v>-1.6532912402865696E-2</v>
      </c>
      <c r="R13" s="9">
        <v>-9.0731778338066782E-3</v>
      </c>
      <c r="S13" s="9">
        <v>-1.0137000070279067E-2</v>
      </c>
      <c r="T13" s="9">
        <v>-1.7438619859285853E-2</v>
      </c>
      <c r="U13" s="9">
        <v>-3.1140944497920264E-2</v>
      </c>
      <c r="V13" s="9">
        <v>-5.0603577834294144E-2</v>
      </c>
      <c r="W13" s="9">
        <v>-5.4149618874691052E-2</v>
      </c>
      <c r="X13" s="9">
        <v>-4.5242568549538398E-2</v>
      </c>
      <c r="Y13" s="9">
        <v>-3.5296185544958059E-2</v>
      </c>
      <c r="Z13" s="9">
        <v>-2.8292379654213939E-2</v>
      </c>
      <c r="AA13" s="14">
        <v>-0.29790698512185315</v>
      </c>
    </row>
    <row r="14" spans="1:27" x14ac:dyDescent="0.25">
      <c r="A14" s="243" t="s">
        <v>27</v>
      </c>
      <c r="B14" s="9">
        <v>0</v>
      </c>
      <c r="C14" s="9">
        <v>0</v>
      </c>
      <c r="D14" s="9">
        <v>0</v>
      </c>
      <c r="E14" s="9">
        <v>-5.4598502863712151E-2</v>
      </c>
      <c r="F14" s="9">
        <v>0</v>
      </c>
      <c r="G14" s="9">
        <v>-8.6224773872661808E-4</v>
      </c>
      <c r="H14" s="9">
        <v>-1.6847072802669283E-3</v>
      </c>
      <c r="I14" s="9">
        <v>-1.7242238307271229E-3</v>
      </c>
      <c r="J14" s="9">
        <v>-1.7857102667708236E-3</v>
      </c>
      <c r="K14" s="9">
        <v>-1.8596441212757608E-3</v>
      </c>
      <c r="L14" s="9">
        <v>-1.993422284793045E-3</v>
      </c>
      <c r="M14" s="9">
        <v>-2.0844300426315909E-3</v>
      </c>
      <c r="N14" s="14">
        <v>-6.659288842890404E-2</v>
      </c>
      <c r="O14" s="9">
        <v>0</v>
      </c>
      <c r="P14" s="9">
        <v>0</v>
      </c>
      <c r="Q14" s="9">
        <v>8.3845648125614458E-3</v>
      </c>
      <c r="R14" s="9">
        <v>-6.375760348743742E-2</v>
      </c>
      <c r="S14" s="9">
        <v>0</v>
      </c>
      <c r="T14" s="9">
        <v>-2.2697676080393747E-3</v>
      </c>
      <c r="U14" s="9">
        <v>-8.2861377665922609E-3</v>
      </c>
      <c r="V14" s="9">
        <v>-9.2704919739253766E-3</v>
      </c>
      <c r="W14" s="9">
        <v>-1.4789832505459621E-3</v>
      </c>
      <c r="X14" s="9">
        <v>-1.3987306478261963E-3</v>
      </c>
      <c r="Y14" s="9">
        <v>-1.3821636493718259E-3</v>
      </c>
      <c r="Z14" s="9">
        <v>-1.4370470052514905E-3</v>
      </c>
      <c r="AA14" s="14">
        <v>-8.0896360576428461E-2</v>
      </c>
    </row>
    <row r="15" spans="1:27" x14ac:dyDescent="0.25">
      <c r="A15" s="243" t="s">
        <v>19</v>
      </c>
      <c r="B15" s="9">
        <v>0</v>
      </c>
      <c r="C15" s="9">
        <v>0</v>
      </c>
      <c r="D15" s="9">
        <v>0</v>
      </c>
      <c r="E15" s="9">
        <v>-0.11647543567283351</v>
      </c>
      <c r="F15" s="9">
        <v>-0.25390448431438417</v>
      </c>
      <c r="G15" s="9">
        <v>-0.3097416209349762</v>
      </c>
      <c r="H15" s="9">
        <v>-0.37511474151952007</v>
      </c>
      <c r="I15" s="9">
        <v>-0.38443902326227919</v>
      </c>
      <c r="J15" s="9">
        <v>-0.39463399180502268</v>
      </c>
      <c r="K15" s="9">
        <v>-0.40594808914138136</v>
      </c>
      <c r="L15" s="9">
        <v>-0.4208014421530058</v>
      </c>
      <c r="M15" s="9">
        <v>-0.43721042766780244</v>
      </c>
      <c r="N15" s="14">
        <v>-3.0982692564712053</v>
      </c>
      <c r="O15" s="9">
        <v>0</v>
      </c>
      <c r="P15" s="9">
        <v>0</v>
      </c>
      <c r="Q15" s="9">
        <v>0</v>
      </c>
      <c r="R15" s="9">
        <v>-0.25631162668691554</v>
      </c>
      <c r="S15" s="9">
        <v>-0.72630337587450422</v>
      </c>
      <c r="T15" s="9">
        <v>-1.2064755541995036</v>
      </c>
      <c r="U15" s="9">
        <v>-1.8904561806676798</v>
      </c>
      <c r="V15" s="9">
        <v>-2.3000450294767911</v>
      </c>
      <c r="W15" s="9">
        <v>-2.5920812129107316</v>
      </c>
      <c r="X15" s="9">
        <v>-3.0184324785079903</v>
      </c>
      <c r="Y15" s="9">
        <v>-5.3634187366570583</v>
      </c>
      <c r="Z15" s="9">
        <v>-5.3634187366570583</v>
      </c>
      <c r="AA15" s="14">
        <v>-22.716942931638236</v>
      </c>
    </row>
    <row r="16" spans="1:27" x14ac:dyDescent="0.25">
      <c r="A16" s="243" t="s">
        <v>20</v>
      </c>
      <c r="B16" s="9">
        <v>0</v>
      </c>
      <c r="C16" s="9">
        <v>0</v>
      </c>
      <c r="D16" s="9">
        <v>0</v>
      </c>
      <c r="E16" s="9">
        <v>-6.5992478270485155E-4</v>
      </c>
      <c r="F16" s="9">
        <v>-1.9439725836042754E-2</v>
      </c>
      <c r="G16" s="9">
        <v>-3.0410656578678474E-2</v>
      </c>
      <c r="H16" s="9">
        <v>-4.8126560187736978E-2</v>
      </c>
      <c r="I16" s="9">
        <v>-6.3412636317318416E-2</v>
      </c>
      <c r="J16" s="9">
        <v>-8.1417156545354363E-2</v>
      </c>
      <c r="K16" s="9">
        <v>-0.1030076739706024</v>
      </c>
      <c r="L16" s="9">
        <v>-0.13131882832987757</v>
      </c>
      <c r="M16" s="9">
        <v>-0.14456840344334804</v>
      </c>
      <c r="N16" s="14">
        <v>-0.62236156599166381</v>
      </c>
      <c r="O16" s="9">
        <v>0</v>
      </c>
      <c r="P16" s="9">
        <v>0</v>
      </c>
      <c r="Q16" s="9">
        <v>0</v>
      </c>
      <c r="R16" s="9">
        <v>-4.9686942439058912E-4</v>
      </c>
      <c r="S16" s="9">
        <v>-1.2879823203250096E-2</v>
      </c>
      <c r="T16" s="9">
        <v>-0.14091639880552864</v>
      </c>
      <c r="U16" s="9">
        <v>-0.3032009969341023</v>
      </c>
      <c r="V16" s="9">
        <v>-0.62595909858914478</v>
      </c>
      <c r="W16" s="9">
        <v>-2.4968038412463271</v>
      </c>
      <c r="X16" s="9">
        <v>-2.3449862581490679</v>
      </c>
      <c r="Y16" s="9">
        <v>0</v>
      </c>
      <c r="Z16" s="9">
        <v>0</v>
      </c>
      <c r="AA16" s="14">
        <v>-5.9252432863518116</v>
      </c>
    </row>
    <row r="17" spans="1:34" x14ac:dyDescent="0.25">
      <c r="A17" s="243" t="s">
        <v>28</v>
      </c>
      <c r="B17" s="9">
        <v>0</v>
      </c>
      <c r="C17" s="9">
        <v>0</v>
      </c>
      <c r="D17" s="9">
        <v>0</v>
      </c>
      <c r="E17" s="9">
        <v>-1.910200428199553E-2</v>
      </c>
      <c r="F17" s="9">
        <v>0</v>
      </c>
      <c r="G17" s="9">
        <v>-1.3090801815072717E-3</v>
      </c>
      <c r="H17" s="9">
        <v>-4.8937211447667162E-3</v>
      </c>
      <c r="I17" s="9">
        <v>-5.3527888554782965E-3</v>
      </c>
      <c r="J17" s="9">
        <v>-5.9057132819346214E-3</v>
      </c>
      <c r="K17" s="9">
        <v>-6.5727441512419826E-3</v>
      </c>
      <c r="L17" s="9">
        <v>-7.4721745785226723E-3</v>
      </c>
      <c r="M17" s="9">
        <v>-8.0693573118832962E-3</v>
      </c>
      <c r="N17" s="14">
        <v>-5.8677583787330387E-2</v>
      </c>
      <c r="O17" s="9">
        <v>0</v>
      </c>
      <c r="P17" s="9">
        <v>0</v>
      </c>
      <c r="Q17" s="9">
        <v>0</v>
      </c>
      <c r="R17" s="9">
        <v>-1.3254548467993454E-2</v>
      </c>
      <c r="S17" s="9">
        <v>0</v>
      </c>
      <c r="T17" s="9">
        <v>-4.6545418114556369E-3</v>
      </c>
      <c r="U17" s="9">
        <v>-2.7147658466947444E-2</v>
      </c>
      <c r="V17" s="9">
        <v>-1.8883472435911224</v>
      </c>
      <c r="W17" s="9">
        <v>0</v>
      </c>
      <c r="X17" s="9">
        <v>0</v>
      </c>
      <c r="Y17" s="9">
        <v>0</v>
      </c>
      <c r="Z17" s="9">
        <v>0</v>
      </c>
      <c r="AA17" s="14">
        <v>-1.933403992337519</v>
      </c>
    </row>
    <row r="18" spans="1:34" x14ac:dyDescent="0.25">
      <c r="A18" s="243" t="s">
        <v>22</v>
      </c>
      <c r="B18" s="9">
        <v>-3.599999999999999E-2</v>
      </c>
      <c r="C18" s="9">
        <v>-0.10799999999999996</v>
      </c>
      <c r="D18" s="9">
        <v>-0.21599999999999991</v>
      </c>
      <c r="E18" s="9">
        <v>-8.5284408052762758E-2</v>
      </c>
      <c r="F18" s="9">
        <v>-0.10787333803313301</v>
      </c>
      <c r="G18" s="9">
        <v>-0.1129080049840876</v>
      </c>
      <c r="H18" s="9">
        <v>-0.11985426766683149</v>
      </c>
      <c r="I18" s="9">
        <v>-0.12282892951995468</v>
      </c>
      <c r="J18" s="9">
        <v>-0.12785729511334629</v>
      </c>
      <c r="K18" s="9">
        <v>-0.13406524113497509</v>
      </c>
      <c r="L18" s="9">
        <v>-0.14424116719687821</v>
      </c>
      <c r="M18" s="9">
        <v>-0.15172346452366414</v>
      </c>
      <c r="N18" s="14">
        <v>-1.4666361162256329</v>
      </c>
      <c r="O18" s="9">
        <v>-5.1428571428571414E-2</v>
      </c>
      <c r="P18" s="9">
        <v>-0.15428571428571425</v>
      </c>
      <c r="Q18" s="9">
        <v>-0.22561135597183365</v>
      </c>
      <c r="R18" s="9">
        <v>-0.10049389009260966</v>
      </c>
      <c r="S18" s="9">
        <v>-0.1515103891724304</v>
      </c>
      <c r="T18" s="9">
        <v>-0.20911616914117762</v>
      </c>
      <c r="U18" s="9">
        <v>-0.27751855137882686</v>
      </c>
      <c r="V18" s="9">
        <v>-0.39430637636042948</v>
      </c>
      <c r="W18" s="9">
        <v>-0.39781447850233465</v>
      </c>
      <c r="X18" s="9">
        <v>-0.40232967272445358</v>
      </c>
      <c r="Y18" s="9">
        <v>-0.41032650681553018</v>
      </c>
      <c r="Z18" s="9">
        <v>-0.41348560826169756</v>
      </c>
      <c r="AA18" s="14">
        <v>-3.1882272841356096</v>
      </c>
    </row>
    <row r="19" spans="1:34" x14ac:dyDescent="0.25">
      <c r="A19" s="238" t="s">
        <v>8</v>
      </c>
      <c r="B19" s="241">
        <v>0</v>
      </c>
      <c r="C19" s="241">
        <v>-8.6607377971123431E-3</v>
      </c>
      <c r="D19" s="241">
        <v>-2.3101676805218692E-2</v>
      </c>
      <c r="E19" s="241">
        <v>-3.2182463746338416E-2</v>
      </c>
      <c r="F19" s="241">
        <v>-3.9036188270237367E-2</v>
      </c>
      <c r="G19" s="241">
        <v>-5.3949695887571009E-2</v>
      </c>
      <c r="H19" s="241">
        <v>-0.26703412589776859</v>
      </c>
      <c r="I19" s="241">
        <v>-0.29743628958910118</v>
      </c>
      <c r="J19" s="241">
        <v>-0.31342062053002839</v>
      </c>
      <c r="K19" s="241">
        <v>-0.31534751269500777</v>
      </c>
      <c r="L19" s="241">
        <v>-0.30451189626825104</v>
      </c>
      <c r="M19" s="241">
        <v>-0.26332335566823872</v>
      </c>
      <c r="N19" s="242">
        <v>-1.9180045631548732</v>
      </c>
      <c r="O19" s="241">
        <v>0</v>
      </c>
      <c r="P19" s="241">
        <v>-8.6607377971123431E-3</v>
      </c>
      <c r="Q19" s="241">
        <v>-3.6227718433182114E-2</v>
      </c>
      <c r="R19" s="241">
        <v>-6.0169901398601559E-2</v>
      </c>
      <c r="S19" s="241">
        <v>-8.2877275808920167E-2</v>
      </c>
      <c r="T19" s="241">
        <v>-0.11729380598148006</v>
      </c>
      <c r="U19" s="241">
        <v>-0.60524832588043809</v>
      </c>
      <c r="V19" s="241">
        <v>-0.71570298066450166</v>
      </c>
      <c r="W19" s="241">
        <v>-0.80570020869289061</v>
      </c>
      <c r="X19" s="241">
        <v>-0.87106166371413385</v>
      </c>
      <c r="Y19" s="241">
        <v>-0.91103225525015818</v>
      </c>
      <c r="Z19" s="241">
        <v>-0.89177703070907965</v>
      </c>
      <c r="AA19" s="242">
        <v>-5.1057519043304982</v>
      </c>
    </row>
    <row r="20" spans="1:34" x14ac:dyDescent="0.25">
      <c r="A20" s="243" t="s">
        <v>23</v>
      </c>
      <c r="B20" s="9">
        <v>0</v>
      </c>
      <c r="C20" s="9">
        <v>-8.6607377971123431E-3</v>
      </c>
      <c r="D20" s="9">
        <v>-2.3101676805218692E-2</v>
      </c>
      <c r="E20" s="9">
        <v>-3.2182463746338416E-2</v>
      </c>
      <c r="F20" s="9">
        <v>-3.9036188270237367E-2</v>
      </c>
      <c r="G20" s="9">
        <v>-5.3949695887571009E-2</v>
      </c>
      <c r="H20" s="9">
        <v>-0.26703412589776859</v>
      </c>
      <c r="I20" s="9">
        <v>-0.29743628958910118</v>
      </c>
      <c r="J20" s="9">
        <v>-0.31342062053002839</v>
      </c>
      <c r="K20" s="9">
        <v>-0.31534751269500777</v>
      </c>
      <c r="L20" s="9">
        <v>-0.30451189626825104</v>
      </c>
      <c r="M20" s="9">
        <v>-0.26332335566823872</v>
      </c>
      <c r="N20" s="14">
        <v>-1.9180045631548732</v>
      </c>
      <c r="O20" s="9">
        <v>0</v>
      </c>
      <c r="P20" s="9">
        <v>-8.6607377971123431E-3</v>
      </c>
      <c r="Q20" s="9">
        <v>-3.6227718433182114E-2</v>
      </c>
      <c r="R20" s="9">
        <v>-6.0169901398601559E-2</v>
      </c>
      <c r="S20" s="9">
        <v>-8.2877275808920167E-2</v>
      </c>
      <c r="T20" s="9">
        <v>-0.11729380598148006</v>
      </c>
      <c r="U20" s="9">
        <v>-0.60524832588043809</v>
      </c>
      <c r="V20" s="9">
        <v>-0.71570298066450166</v>
      </c>
      <c r="W20" s="9">
        <v>-0.80570020869289061</v>
      </c>
      <c r="X20" s="9">
        <v>-0.87106166371413385</v>
      </c>
      <c r="Y20" s="9">
        <v>-0.91103225525015818</v>
      </c>
      <c r="Z20" s="9">
        <v>-0.89177703070907965</v>
      </c>
      <c r="AA20" s="14">
        <v>-5.1057519043304982</v>
      </c>
    </row>
    <row r="21" spans="1:34" x14ac:dyDescent="0.25">
      <c r="A21" s="247"/>
      <c r="B21" s="9" t="s">
        <v>257</v>
      </c>
      <c r="C21" s="9" t="s">
        <v>257</v>
      </c>
      <c r="D21" s="9" t="s">
        <v>257</v>
      </c>
      <c r="E21" s="9" t="s">
        <v>257</v>
      </c>
      <c r="F21" s="9" t="s">
        <v>257</v>
      </c>
      <c r="G21" s="9" t="s">
        <v>257</v>
      </c>
      <c r="H21" s="9" t="s">
        <v>257</v>
      </c>
      <c r="I21" s="9" t="s">
        <v>257</v>
      </c>
      <c r="J21" s="9" t="s">
        <v>257</v>
      </c>
      <c r="K21" s="9" t="s">
        <v>257</v>
      </c>
      <c r="L21" s="9" t="s">
        <v>257</v>
      </c>
      <c r="M21" s="9" t="s">
        <v>257</v>
      </c>
      <c r="N21" s="14" t="s">
        <v>257</v>
      </c>
      <c r="O21" s="9" t="s">
        <v>257</v>
      </c>
      <c r="P21" s="9" t="s">
        <v>257</v>
      </c>
      <c r="Q21" s="9" t="s">
        <v>257</v>
      </c>
      <c r="R21" s="9" t="s">
        <v>257</v>
      </c>
      <c r="S21" s="9" t="s">
        <v>257</v>
      </c>
      <c r="T21" s="9" t="s">
        <v>257</v>
      </c>
      <c r="U21" s="9" t="s">
        <v>257</v>
      </c>
      <c r="V21" s="9" t="s">
        <v>257</v>
      </c>
      <c r="W21" s="9" t="s">
        <v>257</v>
      </c>
      <c r="X21" s="9" t="s">
        <v>257</v>
      </c>
      <c r="Y21" s="9" t="s">
        <v>257</v>
      </c>
      <c r="Z21" s="9" t="s">
        <v>257</v>
      </c>
      <c r="AA21" s="14" t="s">
        <v>257</v>
      </c>
    </row>
    <row r="22" spans="1:34" ht="15.75" thickBot="1" x14ac:dyDescent="0.3">
      <c r="A22" s="248" t="s">
        <v>4</v>
      </c>
      <c r="B22" s="249">
        <v>-0.16608461826007087</v>
      </c>
      <c r="C22" s="249">
        <v>-0.46520626931725395</v>
      </c>
      <c r="D22" s="249">
        <v>-1.1026297376053145</v>
      </c>
      <c r="E22" s="249">
        <v>-1.0400500144790843</v>
      </c>
      <c r="F22" s="249">
        <v>-1.0582538778987349</v>
      </c>
      <c r="G22" s="249">
        <v>-1.1315087647267599</v>
      </c>
      <c r="H22" s="249">
        <v>-1.4213295489653333</v>
      </c>
      <c r="I22" s="249">
        <v>-1.4486592117717794</v>
      </c>
      <c r="J22" s="249">
        <v>-1.5028510844645537</v>
      </c>
      <c r="K22" s="249">
        <v>-1.5495771422724123</v>
      </c>
      <c r="L22" s="249">
        <v>-1.6005131578745866</v>
      </c>
      <c r="M22" s="249">
        <v>-1.6015487624830196</v>
      </c>
      <c r="N22" s="250">
        <v>-14.088212190118904</v>
      </c>
      <c r="O22" s="249">
        <v>-0.21938874468864228</v>
      </c>
      <c r="P22" s="249">
        <v>-0.6251186486029684</v>
      </c>
      <c r="Q22" s="249">
        <v>-1.537838007653644</v>
      </c>
      <c r="R22" s="249">
        <v>-1.9729972325688649</v>
      </c>
      <c r="S22" s="249">
        <v>-2.729802461012274</v>
      </c>
      <c r="T22" s="249">
        <v>-3.8026888902972695</v>
      </c>
      <c r="U22" s="249">
        <v>-5.6030051705556447</v>
      </c>
      <c r="V22" s="249">
        <v>-8.7868604191296882</v>
      </c>
      <c r="W22" s="249">
        <v>-9.357844239107985</v>
      </c>
      <c r="X22" s="249">
        <v>-9.9091003080085684</v>
      </c>
      <c r="Y22" s="249">
        <v>-10.171968142342278</v>
      </c>
      <c r="Z22" s="249">
        <v>-10.360303353714734</v>
      </c>
      <c r="AA22" s="250">
        <v>-65.076915617682559</v>
      </c>
    </row>
    <row r="23" spans="1:34" ht="15.75" thickBot="1" x14ac:dyDescent="0.3">
      <c r="B23" s="1"/>
      <c r="C23" s="1"/>
      <c r="D23" s="1"/>
      <c r="E23" s="1"/>
      <c r="F23" s="1"/>
      <c r="G23" s="1"/>
      <c r="H23" s="1"/>
      <c r="I23" s="1"/>
      <c r="J23" s="1"/>
      <c r="K23" s="1"/>
      <c r="L23" s="1"/>
      <c r="O23" s="6"/>
      <c r="P23" s="6"/>
      <c r="Q23" s="6"/>
      <c r="R23" s="6"/>
      <c r="S23" s="6"/>
      <c r="T23" s="6"/>
      <c r="U23" s="6"/>
      <c r="V23" s="6"/>
      <c r="W23" s="6"/>
      <c r="X23" s="6"/>
      <c r="Y23" s="6"/>
      <c r="Z23" s="6"/>
      <c r="AA23" s="6"/>
      <c r="AB23" s="6"/>
      <c r="AC23" s="6"/>
      <c r="AD23" s="6"/>
      <c r="AE23" s="6"/>
      <c r="AF23" s="6"/>
      <c r="AG23" s="6"/>
      <c r="AH23" s="6"/>
    </row>
    <row r="24" spans="1:34" x14ac:dyDescent="0.25">
      <c r="A24" s="10" t="str">
        <f>A3</f>
        <v>Mutatie aardgasverbruik (PJ)</v>
      </c>
      <c r="B24" s="253" t="s">
        <v>12</v>
      </c>
      <c r="C24" s="253"/>
      <c r="D24" s="253"/>
      <c r="E24" s="253"/>
      <c r="F24" s="253"/>
      <c r="G24" s="253"/>
      <c r="H24" s="253"/>
      <c r="I24" s="253"/>
      <c r="J24" s="253"/>
      <c r="K24" s="253"/>
      <c r="L24" s="253"/>
      <c r="M24" s="253"/>
      <c r="N24" s="254"/>
      <c r="O24" s="253" t="s">
        <v>13</v>
      </c>
      <c r="P24" s="253"/>
      <c r="Q24" s="253"/>
      <c r="R24" s="253"/>
      <c r="S24" s="253"/>
      <c r="T24" s="253"/>
      <c r="U24" s="253"/>
      <c r="V24" s="253"/>
      <c r="W24" s="253"/>
      <c r="X24" s="253"/>
      <c r="Y24" s="253"/>
      <c r="Z24" s="253"/>
      <c r="AA24" s="254"/>
    </row>
    <row r="25" spans="1:34" ht="45.75" customHeight="1" thickBot="1" x14ac:dyDescent="0.3">
      <c r="A25" s="11" t="s">
        <v>257</v>
      </c>
      <c r="B25" s="12">
        <v>2019</v>
      </c>
      <c r="C25" s="12">
        <v>2020</v>
      </c>
      <c r="D25" s="12">
        <v>2021</v>
      </c>
      <c r="E25" s="12">
        <v>2022</v>
      </c>
      <c r="F25" s="12">
        <v>2023</v>
      </c>
      <c r="G25" s="12">
        <v>2024</v>
      </c>
      <c r="H25" s="12">
        <v>2025</v>
      </c>
      <c r="I25" s="12">
        <v>2026</v>
      </c>
      <c r="J25" s="12">
        <v>2027</v>
      </c>
      <c r="K25" s="12">
        <v>2028</v>
      </c>
      <c r="L25" s="12">
        <v>2029</v>
      </c>
      <c r="M25" s="12">
        <v>2030</v>
      </c>
      <c r="N25" s="20" t="s">
        <v>14</v>
      </c>
      <c r="O25" s="12">
        <v>2019</v>
      </c>
      <c r="P25" s="12">
        <v>2020</v>
      </c>
      <c r="Q25" s="12">
        <v>2021</v>
      </c>
      <c r="R25" s="12">
        <v>2022</v>
      </c>
      <c r="S25" s="12">
        <v>2023</v>
      </c>
      <c r="T25" s="12">
        <v>2024</v>
      </c>
      <c r="U25" s="12">
        <v>2025</v>
      </c>
      <c r="V25" s="12">
        <v>2026</v>
      </c>
      <c r="W25" s="12">
        <v>2027</v>
      </c>
      <c r="X25" s="12">
        <v>2028</v>
      </c>
      <c r="Y25" s="12">
        <v>2029</v>
      </c>
      <c r="Z25" s="12">
        <v>2030</v>
      </c>
      <c r="AA25" s="20" t="s">
        <v>14</v>
      </c>
    </row>
    <row r="26" spans="1:34" x14ac:dyDescent="0.25">
      <c r="A26" s="22" t="s">
        <v>15</v>
      </c>
      <c r="B26" s="203"/>
      <c r="C26" s="203"/>
      <c r="D26" s="203"/>
      <c r="E26" s="203"/>
      <c r="F26" s="203"/>
      <c r="G26" s="203"/>
      <c r="H26" s="203"/>
      <c r="I26" s="203"/>
      <c r="J26" s="203"/>
      <c r="K26" s="203"/>
      <c r="L26" s="203"/>
      <c r="M26" s="233"/>
      <c r="N26" s="234">
        <f>SUM(N27:N29)</f>
        <v>1.2199434798711983</v>
      </c>
      <c r="O26" s="233"/>
      <c r="P26" s="233"/>
      <c r="Q26" s="233"/>
      <c r="R26" s="233"/>
      <c r="S26" s="233"/>
      <c r="T26" s="233"/>
      <c r="U26" s="233"/>
      <c r="V26" s="233"/>
      <c r="W26" s="233"/>
      <c r="X26" s="233"/>
      <c r="Y26" s="233"/>
      <c r="Z26" s="233"/>
      <c r="AA26" s="234">
        <f>SUM(AA27:AA29)</f>
        <v>-2.0541025458740148E-2</v>
      </c>
    </row>
    <row r="27" spans="1:34" ht="17.25" x14ac:dyDescent="0.25">
      <c r="A27" s="23" t="s">
        <v>205</v>
      </c>
      <c r="B27" s="7"/>
      <c r="C27" s="7"/>
      <c r="D27" s="7"/>
      <c r="E27" s="7"/>
      <c r="F27" s="7"/>
      <c r="G27" s="7"/>
      <c r="H27" s="7"/>
      <c r="I27" s="7"/>
      <c r="J27" s="7"/>
      <c r="K27" s="7"/>
      <c r="L27" s="7"/>
      <c r="M27" s="6"/>
      <c r="N27" s="25">
        <v>1.2199434798711983</v>
      </c>
      <c r="O27" s="6"/>
      <c r="P27" s="6"/>
      <c r="Q27" s="6"/>
      <c r="R27" s="6"/>
      <c r="S27" s="6"/>
      <c r="T27" s="6"/>
      <c r="U27" s="6"/>
      <c r="V27" s="6"/>
      <c r="W27" s="6"/>
      <c r="X27" s="6"/>
      <c r="Y27" s="6"/>
      <c r="Z27" s="6"/>
      <c r="AA27" s="25">
        <v>2.5973138446367106</v>
      </c>
    </row>
    <row r="28" spans="1:34" ht="17.25" x14ac:dyDescent="0.25">
      <c r="A28" s="23" t="s">
        <v>206</v>
      </c>
      <c r="B28" s="7"/>
      <c r="C28" s="7"/>
      <c r="D28" s="7"/>
      <c r="E28" s="7"/>
      <c r="F28" s="7"/>
      <c r="G28" s="7"/>
      <c r="H28" s="7"/>
      <c r="I28" s="7"/>
      <c r="J28" s="7"/>
      <c r="K28" s="7"/>
      <c r="L28" s="7"/>
      <c r="M28" s="6"/>
      <c r="N28" s="14">
        <v>0</v>
      </c>
      <c r="O28" s="6"/>
      <c r="P28" s="6"/>
      <c r="Q28" s="6"/>
      <c r="R28" s="6"/>
      <c r="S28" s="6"/>
      <c r="T28" s="6"/>
      <c r="U28" s="6"/>
      <c r="V28" s="6"/>
      <c r="W28" s="6"/>
      <c r="X28" s="6"/>
      <c r="Y28" s="6"/>
      <c r="Z28" s="6"/>
      <c r="AA28" s="25">
        <v>-2.6178548700954507</v>
      </c>
    </row>
    <row r="29" spans="1:34" ht="15.75" thickBot="1" x14ac:dyDescent="0.3">
      <c r="A29" s="24" t="s">
        <v>11</v>
      </c>
      <c r="B29" s="18"/>
      <c r="C29" s="18"/>
      <c r="D29" s="18"/>
      <c r="E29" s="18"/>
      <c r="F29" s="18"/>
      <c r="G29" s="18"/>
      <c r="H29" s="18"/>
      <c r="I29" s="18"/>
      <c r="J29" s="18"/>
      <c r="K29" s="18"/>
      <c r="L29" s="18"/>
      <c r="M29" s="18"/>
      <c r="N29" s="15">
        <v>0</v>
      </c>
      <c r="O29" s="18"/>
      <c r="P29" s="18"/>
      <c r="Q29" s="18"/>
      <c r="R29" s="18"/>
      <c r="S29" s="18"/>
      <c r="T29" s="18"/>
      <c r="U29" s="18"/>
      <c r="V29" s="18"/>
      <c r="W29" s="18"/>
      <c r="X29" s="18"/>
      <c r="Y29" s="18"/>
      <c r="Z29" s="18"/>
      <c r="AA29" s="15">
        <v>0</v>
      </c>
    </row>
    <row r="30" spans="1:34" ht="17.25" x14ac:dyDescent="0.25">
      <c r="A30" t="s">
        <v>213</v>
      </c>
    </row>
    <row r="31" spans="1:34" ht="17.25" x14ac:dyDescent="0.25">
      <c r="A31" t="s">
        <v>207</v>
      </c>
    </row>
  </sheetData>
  <mergeCells count="4">
    <mergeCell ref="B3:N3"/>
    <mergeCell ref="O3:AA3"/>
    <mergeCell ref="B24:N24"/>
    <mergeCell ref="O24:AA2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533F1-477E-4629-8246-D94648202B7D}">
  <dimension ref="A1:AH23"/>
  <sheetViews>
    <sheetView workbookViewId="0">
      <pane xSplit="1" ySplit="4" topLeftCell="B5" activePane="bottomRight" state="frozen"/>
      <selection pane="topRight" activeCell="C1" sqref="C1"/>
      <selection pane="bottomLeft" activeCell="A5" sqref="A5"/>
      <selection pane="bottomRight" activeCell="A6" sqref="A6:A20"/>
    </sheetView>
  </sheetViews>
  <sheetFormatPr defaultRowHeight="15" x14ac:dyDescent="0.25"/>
  <cols>
    <col min="1" max="1" width="55.28515625" bestFit="1" customWidth="1"/>
    <col min="2" max="13" width="5.140625" bestFit="1" customWidth="1"/>
    <col min="14" max="14" width="11" customWidth="1"/>
    <col min="15" max="24" width="5.140625" bestFit="1" customWidth="1"/>
    <col min="25" max="26" width="6.140625" bestFit="1" customWidth="1"/>
    <col min="27" max="27" width="10.28515625" customWidth="1"/>
  </cols>
  <sheetData>
    <row r="1" spans="1:27" x14ac:dyDescent="0.25">
      <c r="A1" s="66" t="s">
        <v>147</v>
      </c>
      <c r="B1" s="22" t="s">
        <v>148</v>
      </c>
    </row>
    <row r="2" spans="1:27" ht="15.75" thickBot="1" x14ac:dyDescent="0.3">
      <c r="B2" t="s">
        <v>257</v>
      </c>
      <c r="C2" t="s">
        <v>257</v>
      </c>
      <c r="D2" t="s">
        <v>257</v>
      </c>
      <c r="E2" t="s">
        <v>257</v>
      </c>
      <c r="F2" t="s">
        <v>257</v>
      </c>
      <c r="G2" t="s">
        <v>257</v>
      </c>
      <c r="H2" t="s">
        <v>257</v>
      </c>
      <c r="I2" t="s">
        <v>257</v>
      </c>
      <c r="J2" t="s">
        <v>257</v>
      </c>
      <c r="K2" t="s">
        <v>257</v>
      </c>
      <c r="L2" t="s">
        <v>257</v>
      </c>
    </row>
    <row r="3" spans="1:27" x14ac:dyDescent="0.25">
      <c r="A3" s="10" t="s">
        <v>29</v>
      </c>
      <c r="B3" s="253" t="s">
        <v>12</v>
      </c>
      <c r="C3" s="253"/>
      <c r="D3" s="253"/>
      <c r="E3" s="253"/>
      <c r="F3" s="253"/>
      <c r="G3" s="253"/>
      <c r="H3" s="253"/>
      <c r="I3" s="253"/>
      <c r="J3" s="253"/>
      <c r="K3" s="253"/>
      <c r="L3" s="253"/>
      <c r="M3" s="253"/>
      <c r="N3" s="254"/>
      <c r="O3" s="253" t="s">
        <v>13</v>
      </c>
      <c r="P3" s="253"/>
      <c r="Q3" s="253"/>
      <c r="R3" s="253"/>
      <c r="S3" s="253"/>
      <c r="T3" s="253"/>
      <c r="U3" s="253"/>
      <c r="V3" s="253"/>
      <c r="W3" s="253"/>
      <c r="X3" s="253"/>
      <c r="Y3" s="253"/>
      <c r="Z3" s="253"/>
      <c r="AA3" s="254"/>
    </row>
    <row r="4" spans="1:27" ht="45.75" thickBot="1" x14ac:dyDescent="0.3">
      <c r="A4" s="11"/>
      <c r="B4" s="12">
        <v>2019</v>
      </c>
      <c r="C4" s="12">
        <v>2020</v>
      </c>
      <c r="D4" s="12">
        <v>2021</v>
      </c>
      <c r="E4" s="12">
        <v>2022</v>
      </c>
      <c r="F4" s="12">
        <v>2023</v>
      </c>
      <c r="G4" s="12">
        <v>2024</v>
      </c>
      <c r="H4" s="12">
        <v>2025</v>
      </c>
      <c r="I4" s="12">
        <v>2026</v>
      </c>
      <c r="J4" s="12">
        <v>2027</v>
      </c>
      <c r="K4" s="12">
        <v>2028</v>
      </c>
      <c r="L4" s="12">
        <v>2029</v>
      </c>
      <c r="M4" s="12">
        <v>2030</v>
      </c>
      <c r="N4" s="20" t="s">
        <v>14</v>
      </c>
      <c r="O4" s="12">
        <v>2019</v>
      </c>
      <c r="P4" s="12">
        <v>2020</v>
      </c>
      <c r="Q4" s="12">
        <v>2021</v>
      </c>
      <c r="R4" s="12">
        <v>2022</v>
      </c>
      <c r="S4" s="12">
        <v>2023</v>
      </c>
      <c r="T4" s="12">
        <v>2024</v>
      </c>
      <c r="U4" s="12">
        <v>2025</v>
      </c>
      <c r="V4" s="12">
        <v>2026</v>
      </c>
      <c r="W4" s="12">
        <v>2027</v>
      </c>
      <c r="X4" s="12">
        <v>2028</v>
      </c>
      <c r="Y4" s="12">
        <v>2029</v>
      </c>
      <c r="Z4" s="12">
        <v>2030</v>
      </c>
      <c r="AA4" s="20" t="s">
        <v>14</v>
      </c>
    </row>
    <row r="5" spans="1:27" x14ac:dyDescent="0.25">
      <c r="A5" s="235"/>
      <c r="B5" s="236"/>
      <c r="C5" s="236"/>
      <c r="D5" s="236"/>
      <c r="E5" s="236"/>
      <c r="F5" s="236"/>
      <c r="G5" s="236"/>
      <c r="H5" s="236"/>
      <c r="I5" s="236"/>
      <c r="J5" s="236"/>
      <c r="K5" s="236"/>
      <c r="L5" s="236"/>
      <c r="M5" s="236"/>
      <c r="N5" s="237"/>
      <c r="O5" s="236"/>
      <c r="P5" s="236"/>
      <c r="Q5" s="236"/>
      <c r="R5" s="236"/>
      <c r="S5" s="236"/>
      <c r="T5" s="236"/>
      <c r="U5" s="236"/>
      <c r="V5" s="236"/>
      <c r="W5" s="236"/>
      <c r="X5" s="236"/>
      <c r="Y5" s="236"/>
      <c r="Z5" s="236"/>
      <c r="AA5" s="237"/>
    </row>
    <row r="6" spans="1:27" x14ac:dyDescent="0.25">
      <c r="A6" s="238" t="s">
        <v>5</v>
      </c>
      <c r="B6" s="239">
        <v>0</v>
      </c>
      <c r="C6" s="239">
        <v>0</v>
      </c>
      <c r="D6" s="239">
        <v>-0.24326461108070302</v>
      </c>
      <c r="E6" s="239">
        <v>-0.48652922216140604</v>
      </c>
      <c r="F6" s="239">
        <v>-0.729793833242109</v>
      </c>
      <c r="G6" s="239">
        <v>-0.97305844432281208</v>
      </c>
      <c r="H6" s="239">
        <v>-1.2163230554035152</v>
      </c>
      <c r="I6" s="239">
        <v>-1.459587666484218</v>
      </c>
      <c r="J6" s="239">
        <v>-1.5812199720245697</v>
      </c>
      <c r="K6" s="239">
        <v>-1.7028522775649213</v>
      </c>
      <c r="L6" s="239">
        <v>-1.8244845831052725</v>
      </c>
      <c r="M6" s="239">
        <v>-1.9461168886456242</v>
      </c>
      <c r="N6" s="240">
        <v>-12.163230554035152</v>
      </c>
      <c r="O6" s="241">
        <v>0</v>
      </c>
      <c r="P6" s="241">
        <v>0</v>
      </c>
      <c r="Q6" s="241">
        <v>0</v>
      </c>
      <c r="R6" s="241">
        <v>0</v>
      </c>
      <c r="S6" s="241">
        <v>0</v>
      </c>
      <c r="T6" s="241">
        <v>0</v>
      </c>
      <c r="U6" s="241">
        <v>0</v>
      </c>
      <c r="V6" s="241">
        <v>0</v>
      </c>
      <c r="W6" s="241">
        <v>0</v>
      </c>
      <c r="X6" s="241">
        <v>0</v>
      </c>
      <c r="Y6" s="241">
        <v>0</v>
      </c>
      <c r="Z6" s="241">
        <v>0</v>
      </c>
      <c r="AA6" s="242">
        <v>0</v>
      </c>
    </row>
    <row r="7" spans="1:27" ht="17.25" x14ac:dyDescent="0.25">
      <c r="A7" s="243" t="s">
        <v>208</v>
      </c>
      <c r="B7" s="9">
        <v>0</v>
      </c>
      <c r="C7" s="9">
        <v>0</v>
      </c>
      <c r="D7" s="9">
        <v>-0.24326461108070302</v>
      </c>
      <c r="E7" s="9">
        <v>-0.48652922216140604</v>
      </c>
      <c r="F7" s="9">
        <v>-0.729793833242109</v>
      </c>
      <c r="G7" s="9">
        <v>-0.97305844432281208</v>
      </c>
      <c r="H7" s="9">
        <v>-1.2163230554035152</v>
      </c>
      <c r="I7" s="9">
        <v>-1.459587666484218</v>
      </c>
      <c r="J7" s="9">
        <v>-1.5812199720245697</v>
      </c>
      <c r="K7" s="9">
        <v>-1.7028522775649213</v>
      </c>
      <c r="L7" s="9">
        <v>-1.8244845831052725</v>
      </c>
      <c r="M7" s="9">
        <v>-1.9461168886456242</v>
      </c>
      <c r="N7" s="14">
        <v>-12.163230554035151</v>
      </c>
      <c r="O7" s="9">
        <v>0</v>
      </c>
      <c r="P7" s="9">
        <v>0</v>
      </c>
      <c r="Q7" s="9">
        <v>0</v>
      </c>
      <c r="R7" s="9">
        <v>0</v>
      </c>
      <c r="S7" s="9">
        <v>0</v>
      </c>
      <c r="T7" s="9">
        <v>0</v>
      </c>
      <c r="U7" s="9">
        <v>0</v>
      </c>
      <c r="V7" s="9">
        <v>0</v>
      </c>
      <c r="W7" s="9">
        <v>0</v>
      </c>
      <c r="X7" s="9">
        <v>0</v>
      </c>
      <c r="Y7" s="9">
        <v>0</v>
      </c>
      <c r="Z7" s="9">
        <v>0</v>
      </c>
      <c r="AA7" s="14">
        <v>0</v>
      </c>
    </row>
    <row r="8" spans="1:27" x14ac:dyDescent="0.25">
      <c r="A8" s="238" t="s">
        <v>6</v>
      </c>
      <c r="B8" s="241">
        <v>7.5968731652271962E-3</v>
      </c>
      <c r="C8" s="241">
        <v>1.5193746330454392E-2</v>
      </c>
      <c r="D8" s="241">
        <v>7.3958526927173265E-2</v>
      </c>
      <c r="E8" s="241">
        <v>7.491513221580548E-2</v>
      </c>
      <c r="F8" s="241">
        <v>7.491513221580548E-2</v>
      </c>
      <c r="G8" s="241">
        <v>7.491513221580548E-2</v>
      </c>
      <c r="H8" s="241">
        <v>7.491513221580548E-2</v>
      </c>
      <c r="I8" s="241">
        <v>6.8759892816807222E-2</v>
      </c>
      <c r="J8" s="241">
        <v>6.8759892816807222E-2</v>
      </c>
      <c r="K8" s="241">
        <v>6.8759892816807222E-2</v>
      </c>
      <c r="L8" s="241">
        <v>6.8759892816807222E-2</v>
      </c>
      <c r="M8" s="241">
        <v>6.8759892816807222E-2</v>
      </c>
      <c r="N8" s="242">
        <v>0.74020913937011268</v>
      </c>
      <c r="O8" s="241">
        <v>7.5968731652271962E-3</v>
      </c>
      <c r="P8" s="241">
        <v>1.5193746330454392E-2</v>
      </c>
      <c r="Q8" s="241">
        <v>7.3958526927173265E-2</v>
      </c>
      <c r="R8" s="241">
        <v>7.491513221580548E-2</v>
      </c>
      <c r="S8" s="241">
        <v>7.491513221580548E-2</v>
      </c>
      <c r="T8" s="241">
        <v>7.491513221580548E-2</v>
      </c>
      <c r="U8" s="241">
        <v>7.491513221580548E-2</v>
      </c>
      <c r="V8" s="241">
        <v>6.8759892816807222E-2</v>
      </c>
      <c r="W8" s="241">
        <v>6.8759892816807222E-2</v>
      </c>
      <c r="X8" s="241">
        <v>6.8759892816807222E-2</v>
      </c>
      <c r="Y8" s="241">
        <v>6.8759892816807222E-2</v>
      </c>
      <c r="Z8" s="241">
        <v>6.8759892816807222E-2</v>
      </c>
      <c r="AA8" s="242">
        <v>0.74020913937011268</v>
      </c>
    </row>
    <row r="9" spans="1:27" x14ac:dyDescent="0.25">
      <c r="A9" s="243" t="s">
        <v>2</v>
      </c>
      <c r="B9" s="9">
        <v>0</v>
      </c>
      <c r="C9" s="9">
        <v>0</v>
      </c>
      <c r="D9" s="9">
        <v>5.1000000000000004E-2</v>
      </c>
      <c r="E9" s="9">
        <v>5.1000000000000004E-2</v>
      </c>
      <c r="F9" s="9">
        <v>5.1000000000000004E-2</v>
      </c>
      <c r="G9" s="9">
        <v>5.1000000000000004E-2</v>
      </c>
      <c r="H9" s="9">
        <v>5.1000000000000004E-2</v>
      </c>
      <c r="I9" s="9">
        <v>5.1000000000000004E-2</v>
      </c>
      <c r="J9" s="9">
        <v>5.1000000000000004E-2</v>
      </c>
      <c r="K9" s="9">
        <v>5.1000000000000004E-2</v>
      </c>
      <c r="L9" s="9">
        <v>5.1000000000000004E-2</v>
      </c>
      <c r="M9" s="9">
        <v>5.1000000000000004E-2</v>
      </c>
      <c r="N9" s="14">
        <v>0.51</v>
      </c>
      <c r="O9" s="9">
        <v>0</v>
      </c>
      <c r="P9" s="9">
        <v>0</v>
      </c>
      <c r="Q9" s="9">
        <v>5.1000000000000004E-2</v>
      </c>
      <c r="R9" s="9">
        <v>5.1000000000000004E-2</v>
      </c>
      <c r="S9" s="9">
        <v>5.1000000000000004E-2</v>
      </c>
      <c r="T9" s="9">
        <v>5.1000000000000004E-2</v>
      </c>
      <c r="U9" s="9">
        <v>5.1000000000000004E-2</v>
      </c>
      <c r="V9" s="9">
        <v>5.1000000000000004E-2</v>
      </c>
      <c r="W9" s="9">
        <v>5.1000000000000004E-2</v>
      </c>
      <c r="X9" s="9">
        <v>5.1000000000000004E-2</v>
      </c>
      <c r="Y9" s="9">
        <v>5.1000000000000004E-2</v>
      </c>
      <c r="Z9" s="9">
        <v>5.1000000000000004E-2</v>
      </c>
      <c r="AA9" s="14">
        <v>0.51</v>
      </c>
    </row>
    <row r="10" spans="1:27" x14ac:dyDescent="0.25">
      <c r="A10" s="243" t="s">
        <v>3</v>
      </c>
      <c r="B10" s="9">
        <v>7.5968731652271962E-3</v>
      </c>
      <c r="C10" s="9">
        <v>1.5193746330454392E-2</v>
      </c>
      <c r="D10" s="9">
        <v>2.2958526927173265E-2</v>
      </c>
      <c r="E10" s="9">
        <v>2.391513221580548E-2</v>
      </c>
      <c r="F10" s="9">
        <v>2.391513221580548E-2</v>
      </c>
      <c r="G10" s="9">
        <v>2.391513221580548E-2</v>
      </c>
      <c r="H10" s="9">
        <v>2.391513221580548E-2</v>
      </c>
      <c r="I10" s="9">
        <v>1.7759892816807218E-2</v>
      </c>
      <c r="J10" s="9">
        <v>1.7759892816807218E-2</v>
      </c>
      <c r="K10" s="9">
        <v>1.7759892816807218E-2</v>
      </c>
      <c r="L10" s="9">
        <v>1.7759892816807218E-2</v>
      </c>
      <c r="M10" s="9">
        <v>1.7759892816807218E-2</v>
      </c>
      <c r="N10" s="14">
        <v>0.23020913937011289</v>
      </c>
      <c r="O10" s="9">
        <v>7.5968731652271962E-3</v>
      </c>
      <c r="P10" s="9">
        <v>1.5193746330454392E-2</v>
      </c>
      <c r="Q10" s="9">
        <v>2.2958526927173265E-2</v>
      </c>
      <c r="R10" s="9">
        <v>2.391513221580548E-2</v>
      </c>
      <c r="S10" s="9">
        <v>2.391513221580548E-2</v>
      </c>
      <c r="T10" s="9">
        <v>2.391513221580548E-2</v>
      </c>
      <c r="U10" s="9">
        <v>2.391513221580548E-2</v>
      </c>
      <c r="V10" s="9">
        <v>1.7759892816807218E-2</v>
      </c>
      <c r="W10" s="9">
        <v>1.7759892816807218E-2</v>
      </c>
      <c r="X10" s="9">
        <v>1.7759892816807218E-2</v>
      </c>
      <c r="Y10" s="9">
        <v>1.7759892816807218E-2</v>
      </c>
      <c r="Z10" s="9">
        <v>1.7759892816807218E-2</v>
      </c>
      <c r="AA10" s="14">
        <v>0.23020913937011289</v>
      </c>
    </row>
    <row r="11" spans="1:27" s="4" customFormat="1" x14ac:dyDescent="0.25">
      <c r="A11" s="244" t="s">
        <v>7</v>
      </c>
      <c r="B11" s="245">
        <v>5.1974999999999999E-3</v>
      </c>
      <c r="C11" s="245">
        <v>1.5592499999999999E-2</v>
      </c>
      <c r="D11" s="245">
        <v>3.1184999999999997E-2</v>
      </c>
      <c r="E11" s="245">
        <v>7.8004796865320303E-2</v>
      </c>
      <c r="F11" s="245">
        <v>5.888372202186181E-2</v>
      </c>
      <c r="G11" s="245">
        <v>6.4142233683971317E-2</v>
      </c>
      <c r="H11" s="245">
        <v>7.1094734604931986E-2</v>
      </c>
      <c r="I11" s="245">
        <v>7.4012745907564376E-2</v>
      </c>
      <c r="J11" s="245">
        <v>7.707321641069606E-2</v>
      </c>
      <c r="K11" s="245">
        <v>8.0495242572776127E-2</v>
      </c>
      <c r="L11" s="245">
        <v>8.4443651968994282E-2</v>
      </c>
      <c r="M11" s="245">
        <v>8.6810219896263779E-2</v>
      </c>
      <c r="N11" s="246">
        <v>0.72693556393238001</v>
      </c>
      <c r="O11" s="245">
        <v>7.4250000000000002E-3</v>
      </c>
      <c r="P11" s="245">
        <v>2.2275000000000003E-2</v>
      </c>
      <c r="Q11" s="245">
        <v>3.9648718910815936E-2</v>
      </c>
      <c r="R11" s="245">
        <v>9.4919237855635455E-2</v>
      </c>
      <c r="S11" s="245">
        <v>9.8197956415321502E-2</v>
      </c>
      <c r="T11" s="245">
        <v>0.14444320437398916</v>
      </c>
      <c r="U11" s="245">
        <v>0.22046708677595653</v>
      </c>
      <c r="V11" s="245">
        <v>0.64789689387584892</v>
      </c>
      <c r="W11" s="245">
        <v>0.69296007363882972</v>
      </c>
      <c r="X11" s="245">
        <v>0.7384511102489828</v>
      </c>
      <c r="Y11" s="245">
        <v>0.74330799528165492</v>
      </c>
      <c r="Z11" s="245">
        <v>0.74774462770743488</v>
      </c>
      <c r="AA11" s="246">
        <v>4.1977369050844704</v>
      </c>
    </row>
    <row r="12" spans="1:27" x14ac:dyDescent="0.25">
      <c r="A12" s="243" t="s">
        <v>16</v>
      </c>
      <c r="B12" s="9">
        <v>5.1974999999999999E-3</v>
      </c>
      <c r="C12" s="9">
        <v>1.5592499999999999E-2</v>
      </c>
      <c r="D12" s="9">
        <v>3.1071590437804705E-2</v>
      </c>
      <c r="E12" s="9">
        <v>5.6015314058932876E-2</v>
      </c>
      <c r="F12" s="9">
        <v>4.1930763688043535E-2</v>
      </c>
      <c r="G12" s="9">
        <v>3.808554676247889E-2</v>
      </c>
      <c r="H12" s="9">
        <v>3.3363811251917924E-2</v>
      </c>
      <c r="I12" s="9">
        <v>3.4032228347592314E-2</v>
      </c>
      <c r="J12" s="9">
        <v>3.4551427686863465E-2</v>
      </c>
      <c r="K12" s="9">
        <v>3.5079638275336666E-2</v>
      </c>
      <c r="L12" s="9">
        <v>3.5514687505985326E-2</v>
      </c>
      <c r="M12" s="9">
        <v>3.5971167745708618E-2</v>
      </c>
      <c r="N12" s="14">
        <v>0.39640617576066439</v>
      </c>
      <c r="O12" s="9">
        <v>7.4250000000000002E-3</v>
      </c>
      <c r="P12" s="9">
        <v>2.2275000000000003E-2</v>
      </c>
      <c r="Q12" s="9">
        <v>3.9410810951974934E-2</v>
      </c>
      <c r="R12" s="9">
        <v>6.2258513231449257E-2</v>
      </c>
      <c r="S12" s="9">
        <v>5.1163027636826855E-2</v>
      </c>
      <c r="T12" s="9">
        <v>5.1169487390004646E-2</v>
      </c>
      <c r="U12" s="9">
        <v>4.9827662475736487E-2</v>
      </c>
      <c r="V12" s="9">
        <v>5.4362047253180348E-2</v>
      </c>
      <c r="W12" s="9">
        <v>5.9727641980889354E-2</v>
      </c>
      <c r="X12" s="9">
        <v>6.6613869729769071E-2</v>
      </c>
      <c r="Y12" s="9">
        <v>7.4427099653731427E-2</v>
      </c>
      <c r="Z12" s="9">
        <v>7.9248740441773019E-2</v>
      </c>
      <c r="AA12" s="14">
        <v>0.61790890074533544</v>
      </c>
    </row>
    <row r="13" spans="1:27" x14ac:dyDescent="0.25">
      <c r="A13" s="243" t="s">
        <v>18</v>
      </c>
      <c r="B13" s="9">
        <v>0</v>
      </c>
      <c r="C13" s="9">
        <v>0</v>
      </c>
      <c r="D13" s="9">
        <v>1.1340956219529214E-4</v>
      </c>
      <c r="E13" s="9">
        <v>9.477082148486235E-4</v>
      </c>
      <c r="F13" s="9">
        <v>9.2329455979653363E-4</v>
      </c>
      <c r="G13" s="9">
        <v>1.2671665145837299E-3</v>
      </c>
      <c r="H13" s="9">
        <v>1.51871675726091E-3</v>
      </c>
      <c r="I13" s="9">
        <v>1.9498016939033733E-3</v>
      </c>
      <c r="J13" s="9">
        <v>2.4225232254056692E-3</v>
      </c>
      <c r="K13" s="9">
        <v>2.9410617110291262E-3</v>
      </c>
      <c r="L13" s="9">
        <v>3.547803028547819E-3</v>
      </c>
      <c r="M13" s="9">
        <v>3.6893558943036572E-3</v>
      </c>
      <c r="N13" s="14">
        <v>1.9320841161874734E-2</v>
      </c>
      <c r="O13" s="9">
        <v>0</v>
      </c>
      <c r="P13" s="9">
        <v>0</v>
      </c>
      <c r="Q13" s="9">
        <v>4.8271277088658693E-4</v>
      </c>
      <c r="R13" s="9">
        <v>1.1393756433029853E-3</v>
      </c>
      <c r="S13" s="9">
        <v>1.3721585728368041E-3</v>
      </c>
      <c r="T13" s="9">
        <v>2.5587559125241285E-3</v>
      </c>
      <c r="U13" s="9">
        <v>4.9209536214838284E-3</v>
      </c>
      <c r="V13" s="9">
        <v>8.3918145060608712E-3</v>
      </c>
      <c r="W13" s="9">
        <v>8.5909899933965111E-3</v>
      </c>
      <c r="X13" s="9">
        <v>6.1727530037097855E-3</v>
      </c>
      <c r="Y13" s="9">
        <v>3.2254285060526466E-3</v>
      </c>
      <c r="Z13" s="9">
        <v>2.8319532828890714E-3</v>
      </c>
      <c r="AA13" s="14">
        <v>3.9686895813143219E-2</v>
      </c>
    </row>
    <row r="14" spans="1:27" x14ac:dyDescent="0.25">
      <c r="A14" s="243" t="s">
        <v>27</v>
      </c>
      <c r="B14" s="9">
        <v>0</v>
      </c>
      <c r="C14" s="9">
        <v>0</v>
      </c>
      <c r="D14" s="9">
        <v>0</v>
      </c>
      <c r="E14" s="9">
        <v>1.0939096244734575E-2</v>
      </c>
      <c r="F14" s="9">
        <v>0</v>
      </c>
      <c r="G14" s="9">
        <v>1.509918486089501E-4</v>
      </c>
      <c r="H14" s="9">
        <v>2.9377987283214085E-4</v>
      </c>
      <c r="I14" s="9">
        <v>3.0671370206210302E-4</v>
      </c>
      <c r="J14" s="9">
        <v>3.2231927719282571E-4</v>
      </c>
      <c r="K14" s="9">
        <v>3.4050701426219243E-4</v>
      </c>
      <c r="L14" s="9">
        <v>3.6862733904886175E-4</v>
      </c>
      <c r="M14" s="9">
        <v>3.8712214173415582E-4</v>
      </c>
      <c r="N14" s="14">
        <v>1.3109157440475805E-2</v>
      </c>
      <c r="O14" s="9">
        <v>0</v>
      </c>
      <c r="P14" s="9">
        <v>0</v>
      </c>
      <c r="Q14" s="9">
        <v>-2.448048120455848E-4</v>
      </c>
      <c r="R14" s="9">
        <v>1.2772785277804649E-2</v>
      </c>
      <c r="S14" s="9">
        <v>0</v>
      </c>
      <c r="T14" s="9">
        <v>4.2200470507015864E-4</v>
      </c>
      <c r="U14" s="9">
        <v>1.5789376565173568E-3</v>
      </c>
      <c r="V14" s="9">
        <v>1.7756205542548836E-3</v>
      </c>
      <c r="W14" s="9">
        <v>2.345701021909119E-4</v>
      </c>
      <c r="X14" s="9">
        <v>2.1815595315104186E-4</v>
      </c>
      <c r="Y14" s="9">
        <v>2.0913555951798668E-4</v>
      </c>
      <c r="Z14" s="9">
        <v>2.1760242041990452E-4</v>
      </c>
      <c r="AA14" s="14">
        <v>1.7184007416881308E-2</v>
      </c>
    </row>
    <row r="15" spans="1:27" x14ac:dyDescent="0.25">
      <c r="A15" s="243" t="s">
        <v>19</v>
      </c>
      <c r="B15" s="9">
        <v>0</v>
      </c>
      <c r="C15" s="9">
        <v>0</v>
      </c>
      <c r="D15" s="9">
        <v>0</v>
      </c>
      <c r="E15" s="9">
        <v>7.1485093355987961E-3</v>
      </c>
      <c r="F15" s="9">
        <v>1.5363663637883005E-2</v>
      </c>
      <c r="G15" s="9">
        <v>2.3002971058532815E-2</v>
      </c>
      <c r="H15" s="9">
        <v>3.2102178076440079E-2</v>
      </c>
      <c r="I15" s="9">
        <v>3.2757049079927568E-2</v>
      </c>
      <c r="J15" s="9">
        <v>3.3485914010469561E-2</v>
      </c>
      <c r="K15" s="9">
        <v>3.429875192771259E-2</v>
      </c>
      <c r="L15" s="9">
        <v>3.5286284710868893E-2</v>
      </c>
      <c r="M15" s="9">
        <v>3.635102797804203E-2</v>
      </c>
      <c r="N15" s="14">
        <v>0.24979634981547533</v>
      </c>
      <c r="O15" s="9">
        <v>0</v>
      </c>
      <c r="P15" s="9">
        <v>0</v>
      </c>
      <c r="Q15" s="9">
        <v>0</v>
      </c>
      <c r="R15" s="9">
        <v>1.5970721704720366E-2</v>
      </c>
      <c r="S15" s="9">
        <v>4.5003389812179079E-2</v>
      </c>
      <c r="T15" s="9">
        <v>8.5368602920572939E-2</v>
      </c>
      <c r="U15" s="9">
        <v>0.14662458373447335</v>
      </c>
      <c r="V15" s="9">
        <v>0.17529645731884122</v>
      </c>
      <c r="W15" s="9">
        <v>0.19387668318918644</v>
      </c>
      <c r="X15" s="9">
        <v>0.217686929456124</v>
      </c>
      <c r="Y15" s="9">
        <v>0.66544633156235289</v>
      </c>
      <c r="Z15" s="9">
        <v>0.66544633156235289</v>
      </c>
      <c r="AA15" s="14">
        <v>2.2107200312608031</v>
      </c>
    </row>
    <row r="16" spans="1:27" x14ac:dyDescent="0.25">
      <c r="A16" s="243" t="s">
        <v>20</v>
      </c>
      <c r="B16" s="9">
        <v>0</v>
      </c>
      <c r="C16" s="9">
        <v>0</v>
      </c>
      <c r="D16" s="9">
        <v>0</v>
      </c>
      <c r="E16" s="9">
        <v>9.8650761087667321E-5</v>
      </c>
      <c r="F16" s="9">
        <v>6.6600013613873736E-4</v>
      </c>
      <c r="G16" s="9">
        <v>1.4799557005871836E-3</v>
      </c>
      <c r="H16" s="9">
        <v>3.175227470526544E-3</v>
      </c>
      <c r="I16" s="9">
        <v>4.2702377130651656E-3</v>
      </c>
      <c r="J16" s="9">
        <v>5.5276825186767187E-3</v>
      </c>
      <c r="K16" s="9">
        <v>6.9926997477884612E-3</v>
      </c>
      <c r="L16" s="9">
        <v>8.7804347625593526E-3</v>
      </c>
      <c r="M16" s="9">
        <v>9.4018477793960178E-3</v>
      </c>
      <c r="N16" s="14">
        <v>4.0392736589825846E-2</v>
      </c>
      <c r="O16" s="9">
        <v>0</v>
      </c>
      <c r="P16" s="9">
        <v>0</v>
      </c>
      <c r="Q16" s="9">
        <v>0</v>
      </c>
      <c r="R16" s="9">
        <v>1.0036963210438565E-4</v>
      </c>
      <c r="S16" s="9">
        <v>6.5938039347876454E-4</v>
      </c>
      <c r="T16" s="9">
        <v>4.4773358406947628E-3</v>
      </c>
      <c r="U16" s="9">
        <v>1.3970119746413712E-2</v>
      </c>
      <c r="V16" s="9">
        <v>2.6617178219696308E-2</v>
      </c>
      <c r="W16" s="9">
        <v>0.43053018837316642</v>
      </c>
      <c r="X16" s="9">
        <v>0.44775940210622889</v>
      </c>
      <c r="Y16" s="9">
        <v>0</v>
      </c>
      <c r="Z16" s="9">
        <v>0</v>
      </c>
      <c r="AA16" s="14">
        <v>0.92411397431178322</v>
      </c>
    </row>
    <row r="17" spans="1:34" x14ac:dyDescent="0.25">
      <c r="A17" s="243" t="s">
        <v>28</v>
      </c>
      <c r="B17" s="9">
        <v>0</v>
      </c>
      <c r="C17" s="9">
        <v>0</v>
      </c>
      <c r="D17" s="9">
        <v>0</v>
      </c>
      <c r="E17" s="9">
        <v>2.8555182501177577E-3</v>
      </c>
      <c r="F17" s="9">
        <v>0</v>
      </c>
      <c r="G17" s="9">
        <v>1.5560179917975883E-4</v>
      </c>
      <c r="H17" s="9">
        <v>6.4102117595438851E-4</v>
      </c>
      <c r="I17" s="9">
        <v>6.9671537101385211E-4</v>
      </c>
      <c r="J17" s="9">
        <v>7.6334969208782799E-4</v>
      </c>
      <c r="K17" s="9">
        <v>8.425838966471047E-4</v>
      </c>
      <c r="L17" s="9">
        <v>9.4581462198404381E-4</v>
      </c>
      <c r="M17" s="9">
        <v>1.0096983570793139E-3</v>
      </c>
      <c r="N17" s="14">
        <v>7.9103031640640475E-3</v>
      </c>
      <c r="O17" s="9">
        <v>0</v>
      </c>
      <c r="P17" s="9">
        <v>0</v>
      </c>
      <c r="Q17" s="9">
        <v>0</v>
      </c>
      <c r="R17" s="9">
        <v>2.6774723662538052E-3</v>
      </c>
      <c r="S17" s="9">
        <v>0</v>
      </c>
      <c r="T17" s="9">
        <v>4.4701760512251554E-4</v>
      </c>
      <c r="U17" s="9">
        <v>3.5448295413318121E-3</v>
      </c>
      <c r="V17" s="9">
        <v>0.38145377602381531</v>
      </c>
      <c r="W17" s="9">
        <v>0</v>
      </c>
      <c r="X17" s="9">
        <v>0</v>
      </c>
      <c r="Y17" s="9">
        <v>0</v>
      </c>
      <c r="Z17" s="9">
        <v>0</v>
      </c>
      <c r="AA17" s="14">
        <v>0.38812309553652347</v>
      </c>
    </row>
    <row r="18" spans="1:34" x14ac:dyDescent="0.25">
      <c r="A18" s="243" t="s">
        <v>22</v>
      </c>
      <c r="B18" s="9">
        <v>0</v>
      </c>
      <c r="C18" s="9">
        <v>0</v>
      </c>
      <c r="D18" s="9">
        <v>0</v>
      </c>
      <c r="E18" s="9">
        <v>0</v>
      </c>
      <c r="F18" s="9">
        <v>0</v>
      </c>
      <c r="G18" s="9">
        <v>0</v>
      </c>
      <c r="H18" s="9">
        <v>0</v>
      </c>
      <c r="I18" s="9">
        <v>0</v>
      </c>
      <c r="J18" s="9">
        <v>0</v>
      </c>
      <c r="K18" s="9">
        <v>0</v>
      </c>
      <c r="L18" s="9">
        <v>0</v>
      </c>
      <c r="M18" s="9">
        <v>0</v>
      </c>
      <c r="N18" s="14">
        <v>0</v>
      </c>
      <c r="O18" s="9">
        <v>0</v>
      </c>
      <c r="P18" s="9">
        <v>0</v>
      </c>
      <c r="Q18" s="9">
        <v>0</v>
      </c>
      <c r="R18" s="9">
        <v>0</v>
      </c>
      <c r="S18" s="9">
        <v>0</v>
      </c>
      <c r="T18" s="9">
        <v>0</v>
      </c>
      <c r="U18" s="9">
        <v>0</v>
      </c>
      <c r="V18" s="9">
        <v>0</v>
      </c>
      <c r="W18" s="9">
        <v>0</v>
      </c>
      <c r="X18" s="9">
        <v>0</v>
      </c>
      <c r="Y18" s="9">
        <v>0</v>
      </c>
      <c r="Z18" s="9">
        <v>0</v>
      </c>
      <c r="AA18" s="14">
        <v>0</v>
      </c>
    </row>
    <row r="19" spans="1:34" x14ac:dyDescent="0.25">
      <c r="A19" s="238" t="s">
        <v>8</v>
      </c>
      <c r="B19" s="241">
        <v>0</v>
      </c>
      <c r="C19" s="241">
        <v>-8.6607377971123431E-3</v>
      </c>
      <c r="D19" s="241">
        <v>6.6004790872053387E-3</v>
      </c>
      <c r="E19" s="241">
        <v>9.1949896418109731E-3</v>
      </c>
      <c r="F19" s="241">
        <v>1.1153196648639245E-2</v>
      </c>
      <c r="G19" s="241">
        <v>1.5414198825020304E-2</v>
      </c>
      <c r="H19" s="241">
        <v>7.6295464542219568E-2</v>
      </c>
      <c r="I19" s="241">
        <v>8.4981797025457481E-2</v>
      </c>
      <c r="J19" s="241">
        <v>8.9548748722865182E-2</v>
      </c>
      <c r="K19" s="241">
        <v>9.0099289341430785E-2</v>
      </c>
      <c r="L19" s="241">
        <v>8.7003398933786016E-2</v>
      </c>
      <c r="M19" s="241">
        <v>7.5235244476639693E-2</v>
      </c>
      <c r="N19" s="242">
        <v>0.54800130375853529</v>
      </c>
      <c r="O19" s="241">
        <v>0</v>
      </c>
      <c r="P19" s="241">
        <v>2.4744965134606664E-3</v>
      </c>
      <c r="Q19" s="241">
        <v>1.0350776695194887E-2</v>
      </c>
      <c r="R19" s="241">
        <v>1.7191400399600442E-2</v>
      </c>
      <c r="S19" s="241">
        <v>2.3679221659691472E-2</v>
      </c>
      <c r="T19" s="241">
        <v>3.3512515994708628E-2</v>
      </c>
      <c r="U19" s="241">
        <v>0.17292809310869653</v>
      </c>
      <c r="V19" s="241">
        <v>0.2044865659041433</v>
      </c>
      <c r="W19" s="241">
        <v>0.23020005962654</v>
      </c>
      <c r="X19" s="241">
        <v>0.24887476106118112</v>
      </c>
      <c r="Y19" s="241">
        <v>0.26029493007147375</v>
      </c>
      <c r="Z19" s="241">
        <v>0.25479343734545151</v>
      </c>
      <c r="AA19" s="242">
        <v>1.4587862583801423</v>
      </c>
    </row>
    <row r="20" spans="1:34" x14ac:dyDescent="0.25">
      <c r="A20" s="243" t="s">
        <v>23</v>
      </c>
      <c r="B20" s="9">
        <v>0</v>
      </c>
      <c r="C20" s="9">
        <v>2.4744965134606664E-3</v>
      </c>
      <c r="D20" s="9">
        <v>6.6004790872053387E-3</v>
      </c>
      <c r="E20" s="9">
        <v>9.1949896418109731E-3</v>
      </c>
      <c r="F20" s="9">
        <v>1.1153196648639245E-2</v>
      </c>
      <c r="G20" s="9">
        <v>1.5414198825020304E-2</v>
      </c>
      <c r="H20" s="9">
        <v>7.6295464542219568E-2</v>
      </c>
      <c r="I20" s="9">
        <v>8.4981797025457481E-2</v>
      </c>
      <c r="J20" s="9">
        <v>8.9548748722865182E-2</v>
      </c>
      <c r="K20" s="9">
        <v>9.0099289341430785E-2</v>
      </c>
      <c r="L20" s="9">
        <v>8.7003398933786016E-2</v>
      </c>
      <c r="M20" s="9">
        <v>7.5235244476639693E-2</v>
      </c>
      <c r="N20" s="14">
        <v>0.54800130375853529</v>
      </c>
      <c r="O20" s="9">
        <v>0</v>
      </c>
      <c r="P20" s="9">
        <v>2.4744965134606664E-3</v>
      </c>
      <c r="Q20" s="9">
        <v>1.0350776695194887E-2</v>
      </c>
      <c r="R20" s="9">
        <v>1.7191400399600442E-2</v>
      </c>
      <c r="S20" s="9">
        <v>2.3679221659691472E-2</v>
      </c>
      <c r="T20" s="9">
        <v>3.3512515994708628E-2</v>
      </c>
      <c r="U20" s="9">
        <v>0.17292809310869653</v>
      </c>
      <c r="V20" s="9">
        <v>0.2044865659041433</v>
      </c>
      <c r="W20" s="9">
        <v>0.23020005962654</v>
      </c>
      <c r="X20" s="9">
        <v>0.24887476106118112</v>
      </c>
      <c r="Y20" s="9">
        <v>0.26029493007147375</v>
      </c>
      <c r="Z20" s="9">
        <v>0.25479343734545151</v>
      </c>
      <c r="AA20" s="14">
        <v>1.4587862583801423</v>
      </c>
    </row>
    <row r="21" spans="1:34" x14ac:dyDescent="0.25">
      <c r="A21" s="247"/>
      <c r="B21" s="9" t="s">
        <v>257</v>
      </c>
      <c r="C21" s="9" t="s">
        <v>257</v>
      </c>
      <c r="D21" s="9" t="s">
        <v>257</v>
      </c>
      <c r="E21" s="9" t="s">
        <v>257</v>
      </c>
      <c r="F21" s="9" t="s">
        <v>257</v>
      </c>
      <c r="G21" s="9" t="s">
        <v>257</v>
      </c>
      <c r="H21" s="9" t="s">
        <v>257</v>
      </c>
      <c r="I21" s="9" t="s">
        <v>257</v>
      </c>
      <c r="J21" s="9" t="s">
        <v>257</v>
      </c>
      <c r="K21" s="9" t="s">
        <v>257</v>
      </c>
      <c r="L21" s="9" t="s">
        <v>257</v>
      </c>
      <c r="M21" s="9" t="s">
        <v>257</v>
      </c>
      <c r="N21" s="14" t="s">
        <v>257</v>
      </c>
      <c r="O21" s="9" t="s">
        <v>257</v>
      </c>
      <c r="P21" s="9" t="s">
        <v>257</v>
      </c>
      <c r="Q21" s="9" t="s">
        <v>257</v>
      </c>
      <c r="R21" s="9" t="s">
        <v>257</v>
      </c>
      <c r="S21" s="9" t="s">
        <v>257</v>
      </c>
      <c r="T21" s="9" t="s">
        <v>257</v>
      </c>
      <c r="U21" s="9" t="s">
        <v>257</v>
      </c>
      <c r="V21" s="9" t="s">
        <v>257</v>
      </c>
      <c r="W21" s="9" t="s">
        <v>257</v>
      </c>
      <c r="X21" s="9" t="s">
        <v>257</v>
      </c>
      <c r="Y21" s="9" t="s">
        <v>257</v>
      </c>
      <c r="Z21" s="9" t="s">
        <v>257</v>
      </c>
      <c r="AA21" s="14" t="s">
        <v>257</v>
      </c>
    </row>
    <row r="22" spans="1:34" ht="15.75" thickBot="1" x14ac:dyDescent="0.3">
      <c r="A22" s="248" t="s">
        <v>4</v>
      </c>
      <c r="B22" s="249">
        <v>1.2794373165227196E-2</v>
      </c>
      <c r="C22" s="249">
        <v>2.2125508533342046E-2</v>
      </c>
      <c r="D22" s="249">
        <v>-0.1315206050663244</v>
      </c>
      <c r="E22" s="249">
        <v>-0.32441430343846928</v>
      </c>
      <c r="F22" s="249">
        <v>-0.58484178235580253</v>
      </c>
      <c r="G22" s="249">
        <v>-0.8185868795980149</v>
      </c>
      <c r="H22" s="249">
        <v>-0.9940177240405581</v>
      </c>
      <c r="I22" s="249">
        <v>-1.2318332307343889</v>
      </c>
      <c r="J22" s="249">
        <v>-1.3458381140742013</v>
      </c>
      <c r="K22" s="249">
        <v>-1.4634978528339071</v>
      </c>
      <c r="L22" s="249">
        <v>-1.584277639385685</v>
      </c>
      <c r="M22" s="249">
        <v>-1.7153115314559135</v>
      </c>
      <c r="N22" s="250">
        <v>-10.148084546974125</v>
      </c>
      <c r="O22" s="249">
        <v>1.5021873165227196E-2</v>
      </c>
      <c r="P22" s="249">
        <v>3.994324284391506E-2</v>
      </c>
      <c r="Q22" s="249">
        <v>0.12395802253318408</v>
      </c>
      <c r="R22" s="249">
        <v>0.18702577047104138</v>
      </c>
      <c r="S22" s="249">
        <v>0.19679231029081845</v>
      </c>
      <c r="T22" s="249">
        <v>0.25287085258450326</v>
      </c>
      <c r="U22" s="249">
        <v>0.46831031210045854</v>
      </c>
      <c r="V22" s="249">
        <v>0.92114335259679936</v>
      </c>
      <c r="W22" s="249">
        <v>0.991920026082177</v>
      </c>
      <c r="X22" s="249">
        <v>1.0560857641269712</v>
      </c>
      <c r="Y22" s="249">
        <v>1.0723628181699358</v>
      </c>
      <c r="Z22" s="249">
        <v>1.0712979578696935</v>
      </c>
      <c r="AA22" s="250">
        <v>6.3967323028347254</v>
      </c>
    </row>
    <row r="23" spans="1:34" ht="17.25" x14ac:dyDescent="0.25">
      <c r="A23" t="s">
        <v>209</v>
      </c>
      <c r="B23" s="1"/>
      <c r="C23" s="1"/>
      <c r="D23" s="1"/>
      <c r="E23" s="1"/>
      <c r="F23" s="1"/>
      <c r="G23" s="1"/>
      <c r="H23" s="1"/>
      <c r="I23" s="1"/>
      <c r="J23" s="1"/>
      <c r="K23" s="1"/>
      <c r="L23" s="1"/>
      <c r="O23" s="6"/>
      <c r="P23" s="6"/>
      <c r="Q23" s="6"/>
      <c r="R23" s="6"/>
      <c r="S23" s="6"/>
      <c r="T23" s="6"/>
      <c r="U23" s="6"/>
      <c r="V23" s="6"/>
      <c r="W23" s="6"/>
      <c r="X23" s="6"/>
      <c r="Y23" s="6"/>
      <c r="Z23" s="6"/>
      <c r="AA23" s="6"/>
      <c r="AB23" s="6"/>
      <c r="AC23" s="6"/>
      <c r="AD23" s="6"/>
      <c r="AE23" s="6"/>
      <c r="AF23" s="6"/>
      <c r="AG23" s="6"/>
      <c r="AH23" s="6"/>
    </row>
  </sheetData>
  <mergeCells count="2">
    <mergeCell ref="B3:N3"/>
    <mergeCell ref="O3:AA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5B6B8-3F72-4E56-B3B2-7657E64B2C95}">
  <dimension ref="A1:AA22"/>
  <sheetViews>
    <sheetView workbookViewId="0">
      <pane xSplit="1" ySplit="4" topLeftCell="B5" activePane="bottomRight" state="frozen"/>
      <selection pane="topRight" activeCell="C1" sqref="C1"/>
      <selection pane="bottomLeft" activeCell="A5" sqref="A5"/>
      <selection pane="bottomRight" activeCell="A6" sqref="A6:A20"/>
    </sheetView>
  </sheetViews>
  <sheetFormatPr defaultRowHeight="15" x14ac:dyDescent="0.25"/>
  <cols>
    <col min="1" max="1" width="55.28515625" bestFit="1" customWidth="1"/>
    <col min="2" max="4" width="5.42578125" bestFit="1" customWidth="1"/>
    <col min="5" max="5" width="6.140625" bestFit="1" customWidth="1"/>
    <col min="6" max="13" width="5.42578125" bestFit="1" customWidth="1"/>
    <col min="14" max="14" width="11" customWidth="1"/>
    <col min="15" max="16" width="5.42578125" bestFit="1" customWidth="1"/>
    <col min="17" max="18" width="6.140625" bestFit="1" customWidth="1"/>
    <col min="19" max="24" width="5.42578125" bestFit="1" customWidth="1"/>
    <col min="25" max="26" width="6.28515625" bestFit="1" customWidth="1"/>
    <col min="27" max="27" width="10.28515625" customWidth="1"/>
  </cols>
  <sheetData>
    <row r="1" spans="1:27" x14ac:dyDescent="0.25">
      <c r="A1" s="66" t="s">
        <v>149</v>
      </c>
      <c r="B1" s="22" t="s">
        <v>150</v>
      </c>
    </row>
    <row r="2" spans="1:27" ht="15.75" thickBot="1" x14ac:dyDescent="0.3">
      <c r="B2" t="s">
        <v>257</v>
      </c>
      <c r="C2" t="s">
        <v>257</v>
      </c>
      <c r="D2" t="s">
        <v>257</v>
      </c>
      <c r="E2" t="s">
        <v>257</v>
      </c>
      <c r="F2" t="s">
        <v>257</v>
      </c>
      <c r="G2" t="s">
        <v>257</v>
      </c>
      <c r="H2" t="s">
        <v>257</v>
      </c>
      <c r="I2" t="s">
        <v>257</v>
      </c>
      <c r="J2" t="s">
        <v>257</v>
      </c>
      <c r="K2" t="s">
        <v>257</v>
      </c>
      <c r="L2" t="s">
        <v>257</v>
      </c>
    </row>
    <row r="3" spans="1:27" x14ac:dyDescent="0.25">
      <c r="A3" s="10" t="s">
        <v>39</v>
      </c>
      <c r="B3" s="253" t="s">
        <v>12</v>
      </c>
      <c r="C3" s="253"/>
      <c r="D3" s="253"/>
      <c r="E3" s="253"/>
      <c r="F3" s="253"/>
      <c r="G3" s="253"/>
      <c r="H3" s="253"/>
      <c r="I3" s="253"/>
      <c r="J3" s="253"/>
      <c r="K3" s="253"/>
      <c r="L3" s="253"/>
      <c r="M3" s="253"/>
      <c r="N3" s="254"/>
      <c r="O3" s="253" t="s">
        <v>13</v>
      </c>
      <c r="P3" s="253"/>
      <c r="Q3" s="253"/>
      <c r="R3" s="253"/>
      <c r="S3" s="253"/>
      <c r="T3" s="253"/>
      <c r="U3" s="253"/>
      <c r="V3" s="253"/>
      <c r="W3" s="253"/>
      <c r="X3" s="253"/>
      <c r="Y3" s="253"/>
      <c r="Z3" s="253"/>
      <c r="AA3" s="254"/>
    </row>
    <row r="4" spans="1:27" ht="45.75" thickBot="1" x14ac:dyDescent="0.3">
      <c r="A4" s="11" t="s">
        <v>257</v>
      </c>
      <c r="B4" s="12">
        <v>2019</v>
      </c>
      <c r="C4" s="12">
        <v>2020</v>
      </c>
      <c r="D4" s="12">
        <v>2021</v>
      </c>
      <c r="E4" s="12">
        <v>2022</v>
      </c>
      <c r="F4" s="12">
        <v>2023</v>
      </c>
      <c r="G4" s="12">
        <v>2024</v>
      </c>
      <c r="H4" s="12">
        <v>2025</v>
      </c>
      <c r="I4" s="12">
        <v>2026</v>
      </c>
      <c r="J4" s="12">
        <v>2027</v>
      </c>
      <c r="K4" s="12">
        <v>2028</v>
      </c>
      <c r="L4" s="12">
        <v>2029</v>
      </c>
      <c r="M4" s="12">
        <v>2030</v>
      </c>
      <c r="N4" s="20" t="s">
        <v>14</v>
      </c>
      <c r="O4" s="12">
        <v>2019</v>
      </c>
      <c r="P4" s="12">
        <v>2020</v>
      </c>
      <c r="Q4" s="12">
        <v>2021</v>
      </c>
      <c r="R4" s="12">
        <v>2022</v>
      </c>
      <c r="S4" s="12">
        <v>2023</v>
      </c>
      <c r="T4" s="12">
        <v>2024</v>
      </c>
      <c r="U4" s="12">
        <v>2025</v>
      </c>
      <c r="V4" s="12">
        <v>2026</v>
      </c>
      <c r="W4" s="12">
        <v>2027</v>
      </c>
      <c r="X4" s="12">
        <v>2028</v>
      </c>
      <c r="Y4" s="12">
        <v>2029</v>
      </c>
      <c r="Z4" s="12">
        <v>2030</v>
      </c>
      <c r="AA4" s="20" t="s">
        <v>14</v>
      </c>
    </row>
    <row r="5" spans="1:27" x14ac:dyDescent="0.25">
      <c r="A5" s="235"/>
      <c r="B5" s="236"/>
      <c r="C5" s="236"/>
      <c r="D5" s="236"/>
      <c r="E5" s="236"/>
      <c r="F5" s="236"/>
      <c r="G5" s="236"/>
      <c r="H5" s="236"/>
      <c r="I5" s="236"/>
      <c r="J5" s="236"/>
      <c r="K5" s="236"/>
      <c r="L5" s="236"/>
      <c r="M5" s="236"/>
      <c r="N5" s="237"/>
      <c r="O5" s="236"/>
      <c r="P5" s="236"/>
      <c r="Q5" s="236"/>
      <c r="R5" s="236"/>
      <c r="S5" s="236"/>
      <c r="T5" s="236"/>
      <c r="U5" s="236"/>
      <c r="V5" s="236"/>
      <c r="W5" s="236"/>
      <c r="X5" s="236"/>
      <c r="Y5" s="236"/>
      <c r="Z5" s="236"/>
      <c r="AA5" s="237"/>
    </row>
    <row r="6" spans="1:27" x14ac:dyDescent="0.25">
      <c r="A6" s="238" t="s">
        <v>5</v>
      </c>
      <c r="B6" s="239">
        <v>0</v>
      </c>
      <c r="C6" s="239">
        <v>0</v>
      </c>
      <c r="D6" s="239">
        <v>0</v>
      </c>
      <c r="E6" s="239">
        <v>0</v>
      </c>
      <c r="F6" s="239">
        <v>0</v>
      </c>
      <c r="G6" s="239">
        <v>0</v>
      </c>
      <c r="H6" s="239">
        <v>0</v>
      </c>
      <c r="I6" s="239">
        <v>0</v>
      </c>
      <c r="J6" s="239">
        <v>0</v>
      </c>
      <c r="K6" s="239">
        <v>0</v>
      </c>
      <c r="L6" s="239">
        <v>0</v>
      </c>
      <c r="M6" s="239">
        <v>0</v>
      </c>
      <c r="N6" s="240">
        <v>0</v>
      </c>
      <c r="O6" s="241">
        <v>0</v>
      </c>
      <c r="P6" s="241">
        <v>0</v>
      </c>
      <c r="Q6" s="241">
        <v>0</v>
      </c>
      <c r="R6" s="241">
        <v>0</v>
      </c>
      <c r="S6" s="241">
        <v>0</v>
      </c>
      <c r="T6" s="241">
        <v>0</v>
      </c>
      <c r="U6" s="241">
        <v>0</v>
      </c>
      <c r="V6" s="241">
        <v>0</v>
      </c>
      <c r="W6" s="241">
        <v>0</v>
      </c>
      <c r="X6" s="241">
        <v>0</v>
      </c>
      <c r="Y6" s="241">
        <v>0</v>
      </c>
      <c r="Z6" s="241">
        <v>0</v>
      </c>
      <c r="AA6" s="242">
        <v>0</v>
      </c>
    </row>
    <row r="7" spans="1:27" x14ac:dyDescent="0.25">
      <c r="A7" s="243" t="s">
        <v>1</v>
      </c>
      <c r="B7" s="9">
        <v>0</v>
      </c>
      <c r="C7" s="9">
        <v>0</v>
      </c>
      <c r="D7" s="9">
        <v>0</v>
      </c>
      <c r="E7" s="9">
        <v>0</v>
      </c>
      <c r="F7" s="9">
        <v>0</v>
      </c>
      <c r="G7" s="9">
        <v>0</v>
      </c>
      <c r="H7" s="9">
        <v>0</v>
      </c>
      <c r="I7" s="9">
        <v>0</v>
      </c>
      <c r="J7" s="9">
        <v>0</v>
      </c>
      <c r="K7" s="9">
        <v>0</v>
      </c>
      <c r="L7" s="9">
        <v>0</v>
      </c>
      <c r="M7" s="9">
        <v>0</v>
      </c>
      <c r="N7" s="14">
        <v>0</v>
      </c>
      <c r="O7" s="9">
        <v>0</v>
      </c>
      <c r="P7" s="9">
        <v>0</v>
      </c>
      <c r="Q7" s="9">
        <v>0</v>
      </c>
      <c r="R7" s="9">
        <v>0</v>
      </c>
      <c r="S7" s="9">
        <v>0</v>
      </c>
      <c r="T7" s="9">
        <v>0</v>
      </c>
      <c r="U7" s="9">
        <v>0</v>
      </c>
      <c r="V7" s="9">
        <v>0</v>
      </c>
      <c r="W7" s="9">
        <v>0</v>
      </c>
      <c r="X7" s="9">
        <v>0</v>
      </c>
      <c r="Y7" s="9">
        <v>0</v>
      </c>
      <c r="Z7" s="9">
        <v>0</v>
      </c>
      <c r="AA7" s="14">
        <v>0</v>
      </c>
    </row>
    <row r="8" spans="1:27" x14ac:dyDescent="0.25">
      <c r="A8" s="238" t="s">
        <v>6</v>
      </c>
      <c r="B8" s="241">
        <v>8.8630186927650609E-3</v>
      </c>
      <c r="C8" s="241">
        <v>1.7726037385530122E-2</v>
      </c>
      <c r="D8" s="241">
        <v>7.2684948081702144E-2</v>
      </c>
      <c r="E8" s="241">
        <v>7.3800987585106392E-2</v>
      </c>
      <c r="F8" s="241">
        <v>7.3800987585106392E-2</v>
      </c>
      <c r="G8" s="241">
        <v>7.3800987585106392E-2</v>
      </c>
      <c r="H8" s="241">
        <v>7.3800987585106392E-2</v>
      </c>
      <c r="I8" s="241">
        <v>6.6619874952941749E-2</v>
      </c>
      <c r="J8" s="241">
        <v>6.6619874952941749E-2</v>
      </c>
      <c r="K8" s="241">
        <v>6.6619874952941749E-2</v>
      </c>
      <c r="L8" s="241">
        <v>6.6619874952941749E-2</v>
      </c>
      <c r="M8" s="241">
        <v>6.6619874952941749E-2</v>
      </c>
      <c r="N8" s="242">
        <v>0.72757732926513163</v>
      </c>
      <c r="O8" s="241">
        <v>8.8630186927650609E-3</v>
      </c>
      <c r="P8" s="241">
        <v>1.7726037385530122E-2</v>
      </c>
      <c r="Q8" s="241">
        <v>7.2684948081702144E-2</v>
      </c>
      <c r="R8" s="241">
        <v>7.3800987585106392E-2</v>
      </c>
      <c r="S8" s="241">
        <v>7.3800987585106392E-2</v>
      </c>
      <c r="T8" s="241">
        <v>7.3800987585106392E-2</v>
      </c>
      <c r="U8" s="241">
        <v>7.3800987585106392E-2</v>
      </c>
      <c r="V8" s="241">
        <v>6.6619874952941749E-2</v>
      </c>
      <c r="W8" s="241">
        <v>6.6619874952941749E-2</v>
      </c>
      <c r="X8" s="241">
        <v>6.6619874952941749E-2</v>
      </c>
      <c r="Y8" s="241">
        <v>6.6619874952941749E-2</v>
      </c>
      <c r="Z8" s="241">
        <v>6.6619874952941749E-2</v>
      </c>
      <c r="AA8" s="242">
        <v>0.72757732926513163</v>
      </c>
    </row>
    <row r="9" spans="1:27" x14ac:dyDescent="0.25">
      <c r="A9" s="243" t="s">
        <v>37</v>
      </c>
      <c r="B9" s="9">
        <v>0</v>
      </c>
      <c r="C9" s="9">
        <v>0</v>
      </c>
      <c r="D9" s="9">
        <v>4.5899999999999996E-2</v>
      </c>
      <c r="E9" s="9">
        <v>4.5899999999999996E-2</v>
      </c>
      <c r="F9" s="9">
        <v>4.5899999999999996E-2</v>
      </c>
      <c r="G9" s="9">
        <v>4.5899999999999996E-2</v>
      </c>
      <c r="H9" s="9">
        <v>4.5899999999999996E-2</v>
      </c>
      <c r="I9" s="9">
        <v>4.5899999999999996E-2</v>
      </c>
      <c r="J9" s="9">
        <v>4.5899999999999996E-2</v>
      </c>
      <c r="K9" s="9">
        <v>4.5899999999999996E-2</v>
      </c>
      <c r="L9" s="9">
        <v>4.5899999999999996E-2</v>
      </c>
      <c r="M9" s="9">
        <v>4.5899999999999996E-2</v>
      </c>
      <c r="N9" s="14">
        <v>0.45899999999999996</v>
      </c>
      <c r="O9" s="9">
        <v>0</v>
      </c>
      <c r="P9" s="9">
        <v>0</v>
      </c>
      <c r="Q9" s="9">
        <v>4.5899999999999996E-2</v>
      </c>
      <c r="R9" s="9">
        <v>4.5899999999999996E-2</v>
      </c>
      <c r="S9" s="9">
        <v>4.5899999999999996E-2</v>
      </c>
      <c r="T9" s="9">
        <v>4.5899999999999996E-2</v>
      </c>
      <c r="U9" s="9">
        <v>4.5899999999999996E-2</v>
      </c>
      <c r="V9" s="9">
        <v>4.5899999999999996E-2</v>
      </c>
      <c r="W9" s="9">
        <v>4.5899999999999996E-2</v>
      </c>
      <c r="X9" s="9">
        <v>4.5899999999999996E-2</v>
      </c>
      <c r="Y9" s="9">
        <v>4.5899999999999996E-2</v>
      </c>
      <c r="Z9" s="9">
        <v>4.5899999999999996E-2</v>
      </c>
      <c r="AA9" s="14">
        <v>0.45899999999999996</v>
      </c>
    </row>
    <row r="10" spans="1:27" x14ac:dyDescent="0.25">
      <c r="A10" s="243" t="s">
        <v>38</v>
      </c>
      <c r="B10" s="9">
        <v>8.8630186927650609E-3</v>
      </c>
      <c r="C10" s="9">
        <v>1.7726037385530122E-2</v>
      </c>
      <c r="D10" s="9">
        <v>2.6784948081702141E-2</v>
      </c>
      <c r="E10" s="9">
        <v>2.7900987585106393E-2</v>
      </c>
      <c r="F10" s="9">
        <v>2.7900987585106393E-2</v>
      </c>
      <c r="G10" s="9">
        <v>2.7900987585106393E-2</v>
      </c>
      <c r="H10" s="9">
        <v>2.7900987585106393E-2</v>
      </c>
      <c r="I10" s="9">
        <v>2.0719874952941759E-2</v>
      </c>
      <c r="J10" s="9">
        <v>2.0719874952941759E-2</v>
      </c>
      <c r="K10" s="9">
        <v>2.0719874952941759E-2</v>
      </c>
      <c r="L10" s="9">
        <v>2.0719874952941759E-2</v>
      </c>
      <c r="M10" s="9">
        <v>2.0719874952941759E-2</v>
      </c>
      <c r="N10" s="14">
        <v>0.26857732926513167</v>
      </c>
      <c r="O10" s="9">
        <v>8.8630186927650609E-3</v>
      </c>
      <c r="P10" s="9">
        <v>1.7726037385530122E-2</v>
      </c>
      <c r="Q10" s="9">
        <v>2.6784948081702141E-2</v>
      </c>
      <c r="R10" s="9">
        <v>2.7900987585106393E-2</v>
      </c>
      <c r="S10" s="9">
        <v>2.7900987585106393E-2</v>
      </c>
      <c r="T10" s="9">
        <v>2.7900987585106393E-2</v>
      </c>
      <c r="U10" s="9">
        <v>2.7900987585106393E-2</v>
      </c>
      <c r="V10" s="9">
        <v>2.0719874952941759E-2</v>
      </c>
      <c r="W10" s="9">
        <v>2.0719874952941759E-2</v>
      </c>
      <c r="X10" s="9">
        <v>2.0719874952941759E-2</v>
      </c>
      <c r="Y10" s="9">
        <v>2.0719874952941759E-2</v>
      </c>
      <c r="Z10" s="9">
        <v>2.0719874952941759E-2</v>
      </c>
      <c r="AA10" s="14">
        <v>0.26857732926513167</v>
      </c>
    </row>
    <row r="11" spans="1:27" s="4" customFormat="1" x14ac:dyDescent="0.25">
      <c r="A11" s="244" t="s">
        <v>7</v>
      </c>
      <c r="B11" s="245">
        <v>8.8400000000000006E-2</v>
      </c>
      <c r="C11" s="245">
        <v>0.26519999999999999</v>
      </c>
      <c r="D11" s="245">
        <v>0.53039999999999998</v>
      </c>
      <c r="E11" s="245">
        <v>0.23060330199622858</v>
      </c>
      <c r="F11" s="245">
        <v>0.31614108520608686</v>
      </c>
      <c r="G11" s="245">
        <v>0.33175229155374819</v>
      </c>
      <c r="H11" s="245">
        <v>0.35226999351711596</v>
      </c>
      <c r="I11" s="245">
        <v>0.36358264252860623</v>
      </c>
      <c r="J11" s="245">
        <v>0.38056405288918388</v>
      </c>
      <c r="K11" s="245">
        <v>0.4013011545308886</v>
      </c>
      <c r="L11" s="245">
        <v>0.43394293974614928</v>
      </c>
      <c r="M11" s="245">
        <v>0.45803912825165399</v>
      </c>
      <c r="N11" s="246">
        <v>4.1521965902196616</v>
      </c>
      <c r="O11" s="245">
        <v>0.12628571428571428</v>
      </c>
      <c r="P11" s="245">
        <v>0.37885714285714289</v>
      </c>
      <c r="Q11" s="245">
        <v>0.55400121855305828</v>
      </c>
      <c r="R11" s="245">
        <v>0.27702933011629716</v>
      </c>
      <c r="S11" s="245">
        <v>0.45566417785674584</v>
      </c>
      <c r="T11" s="245">
        <v>0.6430569869391326</v>
      </c>
      <c r="U11" s="245">
        <v>0.86403743390870125</v>
      </c>
      <c r="V11" s="245">
        <v>1.2495992130628326</v>
      </c>
      <c r="W11" s="245">
        <v>1.2582135527668443</v>
      </c>
      <c r="X11" s="245">
        <v>1.2693008630233806</v>
      </c>
      <c r="Y11" s="245">
        <v>1.2889375334025799</v>
      </c>
      <c r="Z11" s="245">
        <v>1.2966948825092799</v>
      </c>
      <c r="AA11" s="246">
        <v>9.6616780492817096</v>
      </c>
    </row>
    <row r="12" spans="1:27" x14ac:dyDescent="0.25">
      <c r="A12" s="243" t="s">
        <v>16</v>
      </c>
      <c r="B12" s="9">
        <v>5.6000000000000001E-2</v>
      </c>
      <c r="C12" s="9">
        <v>0.16799999999999998</v>
      </c>
      <c r="D12" s="9">
        <v>0.3330139662402502</v>
      </c>
      <c r="E12" s="9">
        <v>9.2225453154301085E-2</v>
      </c>
      <c r="F12" s="9">
        <v>7.2313609911259846E-2</v>
      </c>
      <c r="G12" s="9">
        <v>7.3485106043419873E-2</v>
      </c>
      <c r="H12" s="9">
        <v>7.7121860788682772E-2</v>
      </c>
      <c r="I12" s="9">
        <v>7.3826611782039836E-2</v>
      </c>
      <c r="J12" s="9">
        <v>7.2500649371203971E-2</v>
      </c>
      <c r="K12" s="9">
        <v>7.1412902266230011E-2</v>
      </c>
      <c r="L12" s="9">
        <v>7.2373684317148218E-2</v>
      </c>
      <c r="M12" s="9">
        <v>7.3386577701999481E-2</v>
      </c>
      <c r="N12" s="14">
        <v>1.2356604215765354</v>
      </c>
      <c r="O12" s="9">
        <v>0.08</v>
      </c>
      <c r="P12" s="9">
        <v>0.24</v>
      </c>
      <c r="Q12" s="9">
        <v>0.34468696556016154</v>
      </c>
      <c r="R12" s="9">
        <v>9.9080071111314102E-2</v>
      </c>
      <c r="S12" s="9">
        <v>8.0759442203181847E-2</v>
      </c>
      <c r="T12" s="9">
        <v>8.5549063987163693E-2</v>
      </c>
      <c r="U12" s="9">
        <v>9.3831268563897063E-2</v>
      </c>
      <c r="V12" s="9">
        <v>9.4184990126791435E-2</v>
      </c>
      <c r="W12" s="9">
        <v>9.7349752997655387E-2</v>
      </c>
      <c r="X12" s="9">
        <v>0.10137286798046105</v>
      </c>
      <c r="Y12" s="9">
        <v>0.10931194861274873</v>
      </c>
      <c r="Z12" s="9">
        <v>0.11873727537823515</v>
      </c>
      <c r="AA12" s="14">
        <v>1.5448636465216101</v>
      </c>
    </row>
    <row r="13" spans="1:27" x14ac:dyDescent="0.25">
      <c r="A13" s="243" t="s">
        <v>18</v>
      </c>
      <c r="B13" s="9">
        <v>0</v>
      </c>
      <c r="C13" s="9">
        <v>0</v>
      </c>
      <c r="D13" s="9">
        <v>2.9860337597497622E-3</v>
      </c>
      <c r="E13" s="9">
        <v>2.5831651484010537E-3</v>
      </c>
      <c r="F13" s="9">
        <v>2.3037045397670264E-3</v>
      </c>
      <c r="G13" s="9">
        <v>2.9690158132738148E-3</v>
      </c>
      <c r="H13" s="9">
        <v>3.7548217578558529E-3</v>
      </c>
      <c r="I13" s="9">
        <v>4.4130440416427774E-3</v>
      </c>
      <c r="J13" s="9">
        <v>5.1512248981070985E-3</v>
      </c>
      <c r="K13" s="9">
        <v>5.9245259450828036E-3</v>
      </c>
      <c r="L13" s="9">
        <v>6.8837950829241795E-3</v>
      </c>
      <c r="M13" s="9">
        <v>7.1068784027234766E-3</v>
      </c>
      <c r="N13" s="14">
        <v>4.4076209389527846E-2</v>
      </c>
      <c r="O13" s="9">
        <v>0</v>
      </c>
      <c r="P13" s="9">
        <v>0</v>
      </c>
      <c r="Q13" s="9">
        <v>1.2709656948040771E-2</v>
      </c>
      <c r="R13" s="9">
        <v>2.9858034378651838E-3</v>
      </c>
      <c r="S13" s="9">
        <v>2.8833853983766256E-3</v>
      </c>
      <c r="T13" s="9">
        <v>4.0559274634134335E-3</v>
      </c>
      <c r="U13" s="9">
        <v>5.6386053264783631E-3</v>
      </c>
      <c r="V13" s="9">
        <v>7.3591771846875792E-3</v>
      </c>
      <c r="W13" s="9">
        <v>9.6488888752381125E-3</v>
      </c>
      <c r="X13" s="9">
        <v>1.2646913431009085E-2</v>
      </c>
      <c r="Y13" s="9">
        <v>1.7121145163618956E-2</v>
      </c>
      <c r="Z13" s="9">
        <v>1.2599099266303884E-2</v>
      </c>
      <c r="AA13" s="14">
        <v>8.7648602495031994E-2</v>
      </c>
    </row>
    <row r="14" spans="1:27" x14ac:dyDescent="0.25">
      <c r="A14" s="243" t="s">
        <v>27</v>
      </c>
      <c r="B14" s="9">
        <v>0</v>
      </c>
      <c r="C14" s="9">
        <v>0</v>
      </c>
      <c r="D14" s="9">
        <v>0</v>
      </c>
      <c r="E14" s="9">
        <v>-6.5798355396005925E-4</v>
      </c>
      <c r="F14" s="9">
        <v>0</v>
      </c>
      <c r="G14" s="9">
        <v>8.8893202311743358E-5</v>
      </c>
      <c r="H14" s="9">
        <v>1.7932448730678674E-4</v>
      </c>
      <c r="I14" s="9">
        <v>1.5596375958899789E-4</v>
      </c>
      <c r="J14" s="9">
        <v>1.4023045292443914E-4</v>
      </c>
      <c r="K14" s="9">
        <v>1.2394452490160912E-4</v>
      </c>
      <c r="L14" s="9">
        <v>1.1632358005453369E-4</v>
      </c>
      <c r="M14" s="9">
        <v>1.1403652968243472E-4</v>
      </c>
      <c r="N14" s="14">
        <v>2.607329828104854E-4</v>
      </c>
      <c r="O14" s="9">
        <v>0</v>
      </c>
      <c r="P14" s="9">
        <v>0</v>
      </c>
      <c r="Q14" s="9">
        <v>-6.4456243297943416E-3</v>
      </c>
      <c r="R14" s="9">
        <v>-7.6204551623086647E-4</v>
      </c>
      <c r="S14" s="9">
        <v>0</v>
      </c>
      <c r="T14" s="9">
        <v>1.2207076253392679E-4</v>
      </c>
      <c r="U14" s="9">
        <v>2.7071720270152588E-4</v>
      </c>
      <c r="V14" s="9">
        <v>2.6130702696690322E-4</v>
      </c>
      <c r="W14" s="9">
        <v>2.6388024184938186E-4</v>
      </c>
      <c r="X14" s="9">
        <v>2.6637615990224295E-4</v>
      </c>
      <c r="Y14" s="9">
        <v>2.9258349223490465E-4</v>
      </c>
      <c r="Z14" s="9">
        <v>3.0346042921289285E-4</v>
      </c>
      <c r="AA14" s="14">
        <v>-5.4272745306234299E-3</v>
      </c>
    </row>
    <row r="15" spans="1:27" x14ac:dyDescent="0.25">
      <c r="A15" s="243" t="s">
        <v>19</v>
      </c>
      <c r="B15" s="9">
        <v>0</v>
      </c>
      <c r="C15" s="9">
        <v>0</v>
      </c>
      <c r="D15" s="9">
        <v>0</v>
      </c>
      <c r="E15" s="9">
        <v>5.9696699999999991E-2</v>
      </c>
      <c r="F15" s="9">
        <v>0.13140855868257864</v>
      </c>
      <c r="G15" s="9">
        <v>0.13552478240368973</v>
      </c>
      <c r="H15" s="9">
        <v>0.13944099931761217</v>
      </c>
      <c r="I15" s="9">
        <v>0.14373944578104755</v>
      </c>
      <c r="J15" s="9">
        <v>0.1483645712312025</v>
      </c>
      <c r="K15" s="9">
        <v>0.1534743546256285</v>
      </c>
      <c r="L15" s="9">
        <v>0.16064543110586349</v>
      </c>
      <c r="M15" s="9">
        <v>0.16872004531738499</v>
      </c>
      <c r="N15" s="14">
        <v>1.2410148884650076</v>
      </c>
      <c r="O15" s="9">
        <v>0</v>
      </c>
      <c r="P15" s="9">
        <v>0</v>
      </c>
      <c r="Q15" s="9">
        <v>0</v>
      </c>
      <c r="R15" s="9">
        <v>8.5280999999999996E-2</v>
      </c>
      <c r="S15" s="9">
        <v>0.22759982880319632</v>
      </c>
      <c r="T15" s="9">
        <v>0.26351140061623041</v>
      </c>
      <c r="U15" s="9">
        <v>0.31024925191275782</v>
      </c>
      <c r="V15" s="9">
        <v>0.37856416500381301</v>
      </c>
      <c r="W15" s="9">
        <v>0.48645906072196227</v>
      </c>
      <c r="X15" s="9">
        <v>0.68526180482614929</v>
      </c>
      <c r="Y15" s="9">
        <v>0.79291800000000001</v>
      </c>
      <c r="Z15" s="9">
        <v>0.79291800000000001</v>
      </c>
      <c r="AA15" s="14">
        <v>4.0227625118841095</v>
      </c>
    </row>
    <row r="16" spans="1:27" x14ac:dyDescent="0.25">
      <c r="A16" s="243" t="s">
        <v>20</v>
      </c>
      <c r="B16" s="9">
        <v>0</v>
      </c>
      <c r="C16" s="9">
        <v>0</v>
      </c>
      <c r="D16" s="9">
        <v>0</v>
      </c>
      <c r="E16" s="9">
        <v>0</v>
      </c>
      <c r="F16" s="9">
        <v>1.3029207842661622E-2</v>
      </c>
      <c r="G16" s="9">
        <v>1.7834103023705195E-2</v>
      </c>
      <c r="H16" s="9">
        <v>2.3377564325210043E-2</v>
      </c>
      <c r="I16" s="9">
        <v>3.0299744952422158E-2</v>
      </c>
      <c r="J16" s="9">
        <v>3.8640826848144905E-2</v>
      </c>
      <c r="K16" s="9">
        <v>4.8892608459671971E-2</v>
      </c>
      <c r="L16" s="9">
        <v>6.3110940407767296E-2</v>
      </c>
      <c r="M16" s="9">
        <v>7.1017086440789412E-2</v>
      </c>
      <c r="N16" s="14">
        <v>0.3062020823003726</v>
      </c>
      <c r="O16" s="9">
        <v>0</v>
      </c>
      <c r="P16" s="9">
        <v>0</v>
      </c>
      <c r="Q16" s="9">
        <v>0</v>
      </c>
      <c r="R16" s="9">
        <v>0</v>
      </c>
      <c r="S16" s="9">
        <v>8.0621711968036913E-3</v>
      </c>
      <c r="T16" s="9">
        <v>9.9566802652119424E-2</v>
      </c>
      <c r="U16" s="9">
        <v>0.19623237386962894</v>
      </c>
      <c r="V16" s="9">
        <v>0.414353834996187</v>
      </c>
      <c r="W16" s="9">
        <v>0.30645893927803775</v>
      </c>
      <c r="X16" s="9">
        <v>0.10765619517385072</v>
      </c>
      <c r="Y16" s="9">
        <v>0</v>
      </c>
      <c r="Z16" s="9">
        <v>0</v>
      </c>
      <c r="AA16" s="14">
        <v>1.1323303171666277</v>
      </c>
    </row>
    <row r="17" spans="1:27" x14ac:dyDescent="0.25">
      <c r="A17" s="243" t="s">
        <v>28</v>
      </c>
      <c r="B17" s="9">
        <v>0</v>
      </c>
      <c r="C17" s="9">
        <v>0</v>
      </c>
      <c r="D17" s="9">
        <v>0</v>
      </c>
      <c r="E17" s="9">
        <v>0</v>
      </c>
      <c r="F17" s="9">
        <v>0</v>
      </c>
      <c r="G17" s="9">
        <v>2.3318658166898709E-4</v>
      </c>
      <c r="H17" s="9">
        <v>5.2658194029997496E-4</v>
      </c>
      <c r="I17" s="9">
        <v>6.0179564390566709E-4</v>
      </c>
      <c r="J17" s="9">
        <v>6.9498448558924508E-4</v>
      </c>
      <c r="K17" s="9">
        <v>8.1410168789605719E-4</v>
      </c>
      <c r="L17" s="9">
        <v>9.9571477520116192E-4</v>
      </c>
      <c r="M17" s="9">
        <v>1.1433857877764242E-3</v>
      </c>
      <c r="N17" s="14">
        <v>5.0097509023375175E-3</v>
      </c>
      <c r="O17" s="9">
        <v>0</v>
      </c>
      <c r="P17" s="9">
        <v>0</v>
      </c>
      <c r="Q17" s="9">
        <v>0</v>
      </c>
      <c r="R17" s="9">
        <v>0</v>
      </c>
      <c r="S17" s="9">
        <v>0</v>
      </c>
      <c r="T17" s="9">
        <v>2.0471692306118228E-3</v>
      </c>
      <c r="U17" s="9">
        <v>8.0485207922933455E-3</v>
      </c>
      <c r="V17" s="9">
        <v>0</v>
      </c>
      <c r="W17" s="9">
        <v>0</v>
      </c>
      <c r="X17" s="9">
        <v>0</v>
      </c>
      <c r="Y17" s="9">
        <v>0</v>
      </c>
      <c r="Z17" s="9">
        <v>0</v>
      </c>
      <c r="AA17" s="14">
        <v>1.0095690022905168E-2</v>
      </c>
    </row>
    <row r="18" spans="1:27" x14ac:dyDescent="0.25">
      <c r="A18" s="243" t="s">
        <v>22</v>
      </c>
      <c r="B18" s="9">
        <v>3.2400000000000005E-2</v>
      </c>
      <c r="C18" s="9">
        <v>9.7199999999999995E-2</v>
      </c>
      <c r="D18" s="9">
        <v>0.19439999999999999</v>
      </c>
      <c r="E18" s="9">
        <v>7.6755967247486498E-2</v>
      </c>
      <c r="F18" s="9">
        <v>9.7086004229819736E-2</v>
      </c>
      <c r="G18" s="9">
        <v>0.10161720448567886</v>
      </c>
      <c r="H18" s="9">
        <v>0.10786884090014837</v>
      </c>
      <c r="I18" s="9">
        <v>0.11054603656795924</v>
      </c>
      <c r="J18" s="9">
        <v>0.11507156560201171</v>
      </c>
      <c r="K18" s="9">
        <v>0.12065871702147761</v>
      </c>
      <c r="L18" s="9">
        <v>0.12981705047719044</v>
      </c>
      <c r="M18" s="9">
        <v>0.13655111807129777</v>
      </c>
      <c r="N18" s="14">
        <v>1.3199725046030701</v>
      </c>
      <c r="O18" s="9">
        <v>4.6285714285714291E-2</v>
      </c>
      <c r="P18" s="9">
        <v>0.13885714285714287</v>
      </c>
      <c r="Q18" s="9">
        <v>0.20305022037465037</v>
      </c>
      <c r="R18" s="9">
        <v>9.0444501083348713E-2</v>
      </c>
      <c r="S18" s="9">
        <v>0.13635935025518739</v>
      </c>
      <c r="T18" s="9">
        <v>0.1882045522270599</v>
      </c>
      <c r="U18" s="9">
        <v>0.24976669624094427</v>
      </c>
      <c r="V18" s="9">
        <v>0.3548757387243866</v>
      </c>
      <c r="W18" s="9">
        <v>0.35803303065210129</v>
      </c>
      <c r="X18" s="9">
        <v>0.36209670545200834</v>
      </c>
      <c r="Y18" s="9">
        <v>0.36929385613397725</v>
      </c>
      <c r="Z18" s="9">
        <v>0.37213704743552789</v>
      </c>
      <c r="AA18" s="14">
        <v>2.8694045557220496</v>
      </c>
    </row>
    <row r="19" spans="1:27" x14ac:dyDescent="0.25">
      <c r="A19" s="238" t="s">
        <v>8</v>
      </c>
      <c r="B19" s="241">
        <v>0</v>
      </c>
      <c r="C19" s="241">
        <v>0</v>
      </c>
      <c r="D19" s="241">
        <v>0</v>
      </c>
      <c r="E19" s="241">
        <v>0</v>
      </c>
      <c r="F19" s="241">
        <v>0</v>
      </c>
      <c r="G19" s="241">
        <v>0</v>
      </c>
      <c r="H19" s="241">
        <v>0</v>
      </c>
      <c r="I19" s="241">
        <v>0</v>
      </c>
      <c r="J19" s="241">
        <v>0</v>
      </c>
      <c r="K19" s="241">
        <v>0</v>
      </c>
      <c r="L19" s="241">
        <v>0</v>
      </c>
      <c r="M19" s="241">
        <v>0</v>
      </c>
      <c r="N19" s="242">
        <v>0</v>
      </c>
      <c r="O19" s="241">
        <v>0</v>
      </c>
      <c r="P19" s="241">
        <v>0</v>
      </c>
      <c r="Q19" s="241">
        <v>0</v>
      </c>
      <c r="R19" s="241">
        <v>0</v>
      </c>
      <c r="S19" s="241">
        <v>0</v>
      </c>
      <c r="T19" s="241">
        <v>0</v>
      </c>
      <c r="U19" s="241">
        <v>0</v>
      </c>
      <c r="V19" s="241">
        <v>0</v>
      </c>
      <c r="W19" s="241">
        <v>0</v>
      </c>
      <c r="X19" s="241">
        <v>0</v>
      </c>
      <c r="Y19" s="241">
        <v>0</v>
      </c>
      <c r="Z19" s="241">
        <v>0</v>
      </c>
      <c r="AA19" s="242">
        <v>0</v>
      </c>
    </row>
    <row r="20" spans="1:27" x14ac:dyDescent="0.25">
      <c r="A20" s="243" t="s">
        <v>23</v>
      </c>
      <c r="B20" s="9">
        <v>0</v>
      </c>
      <c r="C20" s="9">
        <v>0</v>
      </c>
      <c r="D20" s="9">
        <v>0</v>
      </c>
      <c r="E20" s="9">
        <v>0</v>
      </c>
      <c r="F20" s="9">
        <v>0</v>
      </c>
      <c r="G20" s="9">
        <v>0</v>
      </c>
      <c r="H20" s="9">
        <v>0</v>
      </c>
      <c r="I20" s="9">
        <v>0</v>
      </c>
      <c r="J20" s="9">
        <v>0</v>
      </c>
      <c r="K20" s="9">
        <v>0</v>
      </c>
      <c r="L20" s="9">
        <v>0</v>
      </c>
      <c r="M20" s="9">
        <v>0</v>
      </c>
      <c r="N20" s="14">
        <v>0</v>
      </c>
      <c r="O20" s="9">
        <v>0</v>
      </c>
      <c r="P20" s="9">
        <v>0</v>
      </c>
      <c r="Q20" s="9">
        <v>0</v>
      </c>
      <c r="R20" s="9">
        <v>0</v>
      </c>
      <c r="S20" s="9">
        <v>0</v>
      </c>
      <c r="T20" s="9">
        <v>0</v>
      </c>
      <c r="U20" s="9">
        <v>0</v>
      </c>
      <c r="V20" s="9">
        <v>0</v>
      </c>
      <c r="W20" s="9">
        <v>0</v>
      </c>
      <c r="X20" s="9">
        <v>0</v>
      </c>
      <c r="Y20" s="9">
        <v>0</v>
      </c>
      <c r="Z20" s="9">
        <v>0</v>
      </c>
      <c r="AA20" s="14">
        <v>0</v>
      </c>
    </row>
    <row r="21" spans="1:27" x14ac:dyDescent="0.25">
      <c r="A21" s="247"/>
      <c r="B21" s="9" t="s">
        <v>257</v>
      </c>
      <c r="C21" s="9" t="s">
        <v>257</v>
      </c>
      <c r="D21" s="9" t="s">
        <v>257</v>
      </c>
      <c r="E21" s="9" t="s">
        <v>257</v>
      </c>
      <c r="F21" s="9" t="s">
        <v>257</v>
      </c>
      <c r="G21" s="9" t="s">
        <v>257</v>
      </c>
      <c r="H21" s="9" t="s">
        <v>257</v>
      </c>
      <c r="I21" s="9" t="s">
        <v>257</v>
      </c>
      <c r="J21" s="9" t="s">
        <v>257</v>
      </c>
      <c r="K21" s="9" t="s">
        <v>257</v>
      </c>
      <c r="L21" s="9" t="s">
        <v>257</v>
      </c>
      <c r="M21" s="9" t="s">
        <v>257</v>
      </c>
      <c r="N21" s="14" t="s">
        <v>257</v>
      </c>
      <c r="O21" s="9" t="s">
        <v>257</v>
      </c>
      <c r="P21" s="9" t="s">
        <v>257</v>
      </c>
      <c r="Q21" s="9" t="s">
        <v>257</v>
      </c>
      <c r="R21" s="9" t="s">
        <v>257</v>
      </c>
      <c r="S21" s="9" t="s">
        <v>257</v>
      </c>
      <c r="T21" s="9" t="s">
        <v>257</v>
      </c>
      <c r="U21" s="9" t="s">
        <v>257</v>
      </c>
      <c r="V21" s="9" t="s">
        <v>257</v>
      </c>
      <c r="W21" s="9" t="s">
        <v>257</v>
      </c>
      <c r="X21" s="9" t="s">
        <v>257</v>
      </c>
      <c r="Y21" s="9" t="s">
        <v>257</v>
      </c>
      <c r="Z21" s="9" t="s">
        <v>257</v>
      </c>
      <c r="AA21" s="14" t="s">
        <v>257</v>
      </c>
    </row>
    <row r="22" spans="1:27" ht="15.75" thickBot="1" x14ac:dyDescent="0.3">
      <c r="A22" s="248" t="s">
        <v>4</v>
      </c>
      <c r="B22" s="249">
        <v>9.7263018692765074E-2</v>
      </c>
      <c r="C22" s="249">
        <v>0.28292603738553013</v>
      </c>
      <c r="D22" s="249">
        <v>0.6030849480817021</v>
      </c>
      <c r="E22" s="249">
        <v>0.30440428958133497</v>
      </c>
      <c r="F22" s="249">
        <v>0.38994207279119325</v>
      </c>
      <c r="G22" s="249">
        <v>0.40555327913885458</v>
      </c>
      <c r="H22" s="249">
        <v>0.42607098110222236</v>
      </c>
      <c r="I22" s="249">
        <v>0.43020251748154797</v>
      </c>
      <c r="J22" s="249">
        <v>0.44718392784212563</v>
      </c>
      <c r="K22" s="249">
        <v>0.46792102948383035</v>
      </c>
      <c r="L22" s="249">
        <v>0.50056281469909103</v>
      </c>
      <c r="M22" s="249">
        <v>0.52465900320459569</v>
      </c>
      <c r="N22" s="250">
        <v>4.8797739194847933</v>
      </c>
      <c r="O22" s="249">
        <v>0.13514873297847935</v>
      </c>
      <c r="P22" s="249">
        <v>0.39658318024267303</v>
      </c>
      <c r="Q22" s="249">
        <v>0.6266861666347604</v>
      </c>
      <c r="R22" s="249">
        <v>0.35083031770140355</v>
      </c>
      <c r="S22" s="249">
        <v>0.52946516544185229</v>
      </c>
      <c r="T22" s="249">
        <v>0.71685797452423894</v>
      </c>
      <c r="U22" s="249">
        <v>0.93783842149380758</v>
      </c>
      <c r="V22" s="249">
        <v>1.3162190880157745</v>
      </c>
      <c r="W22" s="249">
        <v>1.3248334277197862</v>
      </c>
      <c r="X22" s="249">
        <v>1.3359207379763225</v>
      </c>
      <c r="Y22" s="249">
        <v>1.3555574083555215</v>
      </c>
      <c r="Z22" s="249">
        <v>1.3633147574622217</v>
      </c>
      <c r="AA22" s="250">
        <v>10.38925537854684</v>
      </c>
    </row>
  </sheetData>
  <mergeCells count="2">
    <mergeCell ref="B3:N3"/>
    <mergeCell ref="O3:AA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25F60-ADDA-44E6-B8B6-B15AFF940CDF}">
  <dimension ref="A1:AH32"/>
  <sheetViews>
    <sheetView workbookViewId="0">
      <pane xSplit="1" ySplit="4" topLeftCell="B5" activePane="bottomRight" state="frozen"/>
      <selection pane="topRight" activeCell="C1" sqref="C1"/>
      <selection pane="bottomLeft" activeCell="A5" sqref="A5"/>
      <selection pane="bottomRight" activeCell="L25" sqref="L25"/>
    </sheetView>
  </sheetViews>
  <sheetFormatPr defaultRowHeight="15" x14ac:dyDescent="0.25"/>
  <cols>
    <col min="1" max="1" width="55.28515625" bestFit="1" customWidth="1"/>
    <col min="2" max="13" width="6.140625" bestFit="1" customWidth="1"/>
    <col min="14" max="14" width="11" customWidth="1"/>
    <col min="15" max="24" width="6.140625" bestFit="1" customWidth="1"/>
    <col min="25" max="26" width="6.28515625" bestFit="1" customWidth="1"/>
    <col min="27" max="27" width="10.28515625" customWidth="1"/>
  </cols>
  <sheetData>
    <row r="1" spans="1:27" x14ac:dyDescent="0.25">
      <c r="A1" s="66" t="s">
        <v>151</v>
      </c>
      <c r="B1" s="22" t="s">
        <v>152</v>
      </c>
    </row>
    <row r="2" spans="1:27" ht="15.75" thickBot="1" x14ac:dyDescent="0.3">
      <c r="B2" t="s">
        <v>257</v>
      </c>
      <c r="C2" t="s">
        <v>257</v>
      </c>
      <c r="D2" t="s">
        <v>257</v>
      </c>
      <c r="E2" t="s">
        <v>257</v>
      </c>
      <c r="F2" t="s">
        <v>257</v>
      </c>
      <c r="G2" t="s">
        <v>257</v>
      </c>
      <c r="H2" t="s">
        <v>257</v>
      </c>
      <c r="I2" t="s">
        <v>257</v>
      </c>
      <c r="J2" t="s">
        <v>257</v>
      </c>
      <c r="K2" t="s">
        <v>257</v>
      </c>
      <c r="L2" t="s">
        <v>257</v>
      </c>
    </row>
    <row r="3" spans="1:27" ht="18" x14ac:dyDescent="0.35">
      <c r="A3" s="10" t="s">
        <v>32</v>
      </c>
      <c r="B3" s="253" t="s">
        <v>12</v>
      </c>
      <c r="C3" s="253"/>
      <c r="D3" s="253"/>
      <c r="E3" s="253"/>
      <c r="F3" s="253"/>
      <c r="G3" s="253"/>
      <c r="H3" s="253"/>
      <c r="I3" s="253"/>
      <c r="J3" s="253"/>
      <c r="K3" s="253"/>
      <c r="L3" s="253"/>
      <c r="M3" s="253"/>
      <c r="N3" s="254"/>
      <c r="O3" s="253" t="s">
        <v>13</v>
      </c>
      <c r="P3" s="253"/>
      <c r="Q3" s="253"/>
      <c r="R3" s="253"/>
      <c r="S3" s="253"/>
      <c r="T3" s="253"/>
      <c r="U3" s="253"/>
      <c r="V3" s="253"/>
      <c r="W3" s="253"/>
      <c r="X3" s="253"/>
      <c r="Y3" s="253"/>
      <c r="Z3" s="253"/>
      <c r="AA3" s="254"/>
    </row>
    <row r="4" spans="1:27" ht="45.75" thickBot="1" x14ac:dyDescent="0.3">
      <c r="A4" s="11" t="s">
        <v>257</v>
      </c>
      <c r="B4" s="12">
        <v>2019</v>
      </c>
      <c r="C4" s="12">
        <v>2020</v>
      </c>
      <c r="D4" s="12">
        <v>2021</v>
      </c>
      <c r="E4" s="12">
        <v>2022</v>
      </c>
      <c r="F4" s="12">
        <v>2023</v>
      </c>
      <c r="G4" s="12">
        <v>2024</v>
      </c>
      <c r="H4" s="12">
        <v>2025</v>
      </c>
      <c r="I4" s="12">
        <v>2026</v>
      </c>
      <c r="J4" s="12">
        <v>2027</v>
      </c>
      <c r="K4" s="12">
        <v>2028</v>
      </c>
      <c r="L4" s="12">
        <v>2029</v>
      </c>
      <c r="M4" s="12">
        <v>2030</v>
      </c>
      <c r="N4" s="20" t="s">
        <v>14</v>
      </c>
      <c r="O4" s="12">
        <v>2019</v>
      </c>
      <c r="P4" s="12">
        <v>2020</v>
      </c>
      <c r="Q4" s="12">
        <v>2021</v>
      </c>
      <c r="R4" s="12">
        <v>2022</v>
      </c>
      <c r="S4" s="12">
        <v>2023</v>
      </c>
      <c r="T4" s="12">
        <v>2024</v>
      </c>
      <c r="U4" s="12">
        <v>2025</v>
      </c>
      <c r="V4" s="12">
        <v>2026</v>
      </c>
      <c r="W4" s="12">
        <v>2027</v>
      </c>
      <c r="X4" s="12">
        <v>2028</v>
      </c>
      <c r="Y4" s="12">
        <v>2029</v>
      </c>
      <c r="Z4" s="12">
        <v>2030</v>
      </c>
      <c r="AA4" s="20" t="s">
        <v>14</v>
      </c>
    </row>
    <row r="5" spans="1:27" x14ac:dyDescent="0.25">
      <c r="A5" s="215"/>
      <c r="B5" s="216"/>
      <c r="C5" s="216"/>
      <c r="D5" s="216"/>
      <c r="E5" s="216"/>
      <c r="F5" s="216"/>
      <c r="G5" s="216"/>
      <c r="H5" s="216"/>
      <c r="I5" s="216"/>
      <c r="J5" s="216"/>
      <c r="K5" s="216"/>
      <c r="L5" s="216"/>
      <c r="M5" s="216"/>
      <c r="N5" s="217"/>
      <c r="O5" s="216"/>
      <c r="P5" s="216"/>
      <c r="Q5" s="216"/>
      <c r="R5" s="216"/>
      <c r="S5" s="216"/>
      <c r="T5" s="216"/>
      <c r="U5" s="216"/>
      <c r="V5" s="216"/>
      <c r="W5" s="216"/>
      <c r="X5" s="216"/>
      <c r="Y5" s="216"/>
      <c r="Z5" s="216"/>
      <c r="AA5" s="217"/>
    </row>
    <row r="6" spans="1:27" x14ac:dyDescent="0.25">
      <c r="A6" s="218" t="s">
        <v>5</v>
      </c>
      <c r="B6" s="219">
        <v>0</v>
      </c>
      <c r="C6" s="219">
        <v>0</v>
      </c>
      <c r="D6" s="219">
        <v>0</v>
      </c>
      <c r="E6" s="219">
        <v>0</v>
      </c>
      <c r="F6" s="219">
        <v>0</v>
      </c>
      <c r="G6" s="219">
        <v>0</v>
      </c>
      <c r="H6" s="219">
        <v>0</v>
      </c>
      <c r="I6" s="219">
        <v>0</v>
      </c>
      <c r="J6" s="219">
        <v>0</v>
      </c>
      <c r="K6" s="219">
        <v>0</v>
      </c>
      <c r="L6" s="219">
        <v>0</v>
      </c>
      <c r="M6" s="219">
        <v>0</v>
      </c>
      <c r="N6" s="220">
        <v>0</v>
      </c>
      <c r="O6" s="221">
        <v>0</v>
      </c>
      <c r="P6" s="221">
        <v>0</v>
      </c>
      <c r="Q6" s="221">
        <v>-2.0020000000000003E-2</v>
      </c>
      <c r="R6" s="221">
        <v>-4.0040000000000006E-2</v>
      </c>
      <c r="S6" s="221">
        <v>-6.0060000000000002E-2</v>
      </c>
      <c r="T6" s="221">
        <v>-8.0080000000000012E-2</v>
      </c>
      <c r="U6" s="221">
        <v>-0.10010000000000002</v>
      </c>
      <c r="V6" s="221">
        <v>-0.12012</v>
      </c>
      <c r="W6" s="221">
        <v>-0.13013000000000002</v>
      </c>
      <c r="X6" s="221">
        <v>-0.14014000000000004</v>
      </c>
      <c r="Y6" s="221">
        <v>-0.15015000000000001</v>
      </c>
      <c r="Z6" s="221">
        <v>-0.16016000000000002</v>
      </c>
      <c r="AA6" s="222">
        <v>-1.0010000000000001</v>
      </c>
    </row>
    <row r="7" spans="1:27" x14ac:dyDescent="0.25">
      <c r="A7" s="223" t="s">
        <v>1</v>
      </c>
      <c r="B7" s="224">
        <v>0</v>
      </c>
      <c r="C7" s="224">
        <v>0</v>
      </c>
      <c r="D7" s="224">
        <v>0</v>
      </c>
      <c r="E7" s="224">
        <v>0</v>
      </c>
      <c r="F7" s="224">
        <v>0</v>
      </c>
      <c r="G7" s="224">
        <v>0</v>
      </c>
      <c r="H7" s="224">
        <v>0</v>
      </c>
      <c r="I7" s="224">
        <v>0</v>
      </c>
      <c r="J7" s="224">
        <v>0</v>
      </c>
      <c r="K7" s="224">
        <v>0</v>
      </c>
      <c r="L7" s="224">
        <v>0</v>
      </c>
      <c r="M7" s="224">
        <v>0</v>
      </c>
      <c r="N7" s="225">
        <v>0</v>
      </c>
      <c r="O7" s="224">
        <v>0</v>
      </c>
      <c r="P7" s="224">
        <v>0</v>
      </c>
      <c r="Q7" s="224">
        <v>-2.0020000000000003E-2</v>
      </c>
      <c r="R7" s="224">
        <v>-4.0040000000000006E-2</v>
      </c>
      <c r="S7" s="224">
        <v>-6.0060000000000002E-2</v>
      </c>
      <c r="T7" s="224">
        <v>-8.0080000000000012E-2</v>
      </c>
      <c r="U7" s="224">
        <v>-0.10010000000000002</v>
      </c>
      <c r="V7" s="224">
        <v>-0.12012</v>
      </c>
      <c r="W7" s="224">
        <v>-0.13013000000000002</v>
      </c>
      <c r="X7" s="224">
        <v>-0.14014000000000004</v>
      </c>
      <c r="Y7" s="224">
        <v>-0.15015000000000001</v>
      </c>
      <c r="Z7" s="224">
        <v>-0.16016000000000002</v>
      </c>
      <c r="AA7" s="225">
        <v>-1.0010000000000001</v>
      </c>
    </row>
    <row r="8" spans="1:27" x14ac:dyDescent="0.25">
      <c r="A8" s="218" t="s">
        <v>6</v>
      </c>
      <c r="B8" s="221">
        <v>-2.3690327611720261E-3</v>
      </c>
      <c r="C8" s="221">
        <v>-4.7380655223440522E-3</v>
      </c>
      <c r="D8" s="221">
        <v>-1.8909030169815662E-2</v>
      </c>
      <c r="E8" s="221">
        <v>-1.920734096413736E-2</v>
      </c>
      <c r="F8" s="221">
        <v>-1.920734096413736E-2</v>
      </c>
      <c r="G8" s="221">
        <v>-1.920734096413736E-2</v>
      </c>
      <c r="H8" s="221">
        <v>-1.920734096413736E-2</v>
      </c>
      <c r="I8" s="221">
        <v>-1.7287871799398766E-2</v>
      </c>
      <c r="J8" s="221">
        <v>-1.7287871799398766E-2</v>
      </c>
      <c r="K8" s="221">
        <v>-1.7287871799398766E-2</v>
      </c>
      <c r="L8" s="221">
        <v>-1.7287871799398766E-2</v>
      </c>
      <c r="M8" s="221">
        <v>-1.7287871799398766E-2</v>
      </c>
      <c r="N8" s="222">
        <v>-0.18928485130687506</v>
      </c>
      <c r="O8" s="221">
        <v>-2.3690327611720261E-3</v>
      </c>
      <c r="P8" s="221">
        <v>-4.7380655223440522E-3</v>
      </c>
      <c r="Q8" s="221">
        <v>-1.8909030169815662E-2</v>
      </c>
      <c r="R8" s="221">
        <v>-1.920734096413736E-2</v>
      </c>
      <c r="S8" s="221">
        <v>-1.920734096413736E-2</v>
      </c>
      <c r="T8" s="221">
        <v>-1.920734096413736E-2</v>
      </c>
      <c r="U8" s="221">
        <v>-1.920734096413736E-2</v>
      </c>
      <c r="V8" s="221">
        <v>-1.7287871799398766E-2</v>
      </c>
      <c r="W8" s="221">
        <v>-1.7287871799398766E-2</v>
      </c>
      <c r="X8" s="221">
        <v>-1.7287871799398766E-2</v>
      </c>
      <c r="Y8" s="221">
        <v>-1.7287871799398766E-2</v>
      </c>
      <c r="Z8" s="221">
        <v>-1.7287871799398766E-2</v>
      </c>
      <c r="AA8" s="222">
        <v>-0.18928485130687506</v>
      </c>
    </row>
    <row r="9" spans="1:27" x14ac:dyDescent="0.25">
      <c r="A9" s="223" t="s">
        <v>30</v>
      </c>
      <c r="B9" s="224">
        <v>0</v>
      </c>
      <c r="C9" s="224">
        <v>0</v>
      </c>
      <c r="D9" s="224">
        <v>-1.1749571106094807E-2</v>
      </c>
      <c r="E9" s="224">
        <v>-1.1749571106094807E-2</v>
      </c>
      <c r="F9" s="224">
        <v>-1.1749571106094807E-2</v>
      </c>
      <c r="G9" s="224">
        <v>-1.1749571106094807E-2</v>
      </c>
      <c r="H9" s="224">
        <v>-1.1749571106094807E-2</v>
      </c>
      <c r="I9" s="224">
        <v>-1.1749571106094807E-2</v>
      </c>
      <c r="J9" s="224">
        <v>-1.1749571106094807E-2</v>
      </c>
      <c r="K9" s="224">
        <v>-1.1749571106094807E-2</v>
      </c>
      <c r="L9" s="224">
        <v>-1.1749571106094807E-2</v>
      </c>
      <c r="M9" s="224">
        <v>-1.1749571106094807E-2</v>
      </c>
      <c r="N9" s="225">
        <v>-0.11749571106094808</v>
      </c>
      <c r="O9" s="224">
        <v>0</v>
      </c>
      <c r="P9" s="224">
        <v>0</v>
      </c>
      <c r="Q9" s="224">
        <v>-1.1749571106094807E-2</v>
      </c>
      <c r="R9" s="224">
        <v>-1.1749571106094807E-2</v>
      </c>
      <c r="S9" s="224">
        <v>-1.1749571106094807E-2</v>
      </c>
      <c r="T9" s="224">
        <v>-1.1749571106094807E-2</v>
      </c>
      <c r="U9" s="224">
        <v>-1.1749571106094807E-2</v>
      </c>
      <c r="V9" s="224">
        <v>-1.1749571106094807E-2</v>
      </c>
      <c r="W9" s="224">
        <v>-1.1749571106094807E-2</v>
      </c>
      <c r="X9" s="224">
        <v>-1.1749571106094807E-2</v>
      </c>
      <c r="Y9" s="224">
        <v>-1.1749571106094807E-2</v>
      </c>
      <c r="Z9" s="224">
        <v>-1.1749571106094807E-2</v>
      </c>
      <c r="AA9" s="225">
        <v>-0.11749571106094808</v>
      </c>
    </row>
    <row r="10" spans="1:27" x14ac:dyDescent="0.25">
      <c r="A10" s="223" t="s">
        <v>31</v>
      </c>
      <c r="B10" s="224">
        <v>-2.3690327611720261E-3</v>
      </c>
      <c r="C10" s="224">
        <v>-4.7380655223440522E-3</v>
      </c>
      <c r="D10" s="224">
        <v>-7.1594590637208532E-3</v>
      </c>
      <c r="E10" s="224">
        <v>-7.4577698580425541E-3</v>
      </c>
      <c r="F10" s="224">
        <v>-7.4577698580425541E-3</v>
      </c>
      <c r="G10" s="224">
        <v>-7.4577698580425541E-3</v>
      </c>
      <c r="H10" s="224">
        <v>-7.4577698580425541E-3</v>
      </c>
      <c r="I10" s="224">
        <v>-5.5383006933039606E-3</v>
      </c>
      <c r="J10" s="224">
        <v>-5.5383006933039606E-3</v>
      </c>
      <c r="K10" s="224">
        <v>-5.5383006933039606E-3</v>
      </c>
      <c r="L10" s="224">
        <v>-5.5383006933039606E-3</v>
      </c>
      <c r="M10" s="224">
        <v>-5.5383006933039606E-3</v>
      </c>
      <c r="N10" s="225">
        <v>-7.1789140245926961E-2</v>
      </c>
      <c r="O10" s="224">
        <v>-2.3690327611720261E-3</v>
      </c>
      <c r="P10" s="224">
        <v>-4.7380655223440522E-3</v>
      </c>
      <c r="Q10" s="224">
        <v>-7.1594590637208532E-3</v>
      </c>
      <c r="R10" s="224">
        <v>-7.4577698580425541E-3</v>
      </c>
      <c r="S10" s="224">
        <v>-7.4577698580425541E-3</v>
      </c>
      <c r="T10" s="224">
        <v>-7.4577698580425541E-3</v>
      </c>
      <c r="U10" s="224">
        <v>-7.4577698580425541E-3</v>
      </c>
      <c r="V10" s="224">
        <v>-5.5383006933039606E-3</v>
      </c>
      <c r="W10" s="224">
        <v>-5.5383006933039606E-3</v>
      </c>
      <c r="X10" s="224">
        <v>-5.5383006933039606E-3</v>
      </c>
      <c r="Y10" s="224">
        <v>-5.5383006933039606E-3</v>
      </c>
      <c r="Z10" s="224">
        <v>-5.5383006933039606E-3</v>
      </c>
      <c r="AA10" s="225">
        <v>-7.1789140245926961E-2</v>
      </c>
    </row>
    <row r="11" spans="1:27" s="4" customFormat="1" x14ac:dyDescent="0.25">
      <c r="A11" s="226" t="s">
        <v>7</v>
      </c>
      <c r="B11" s="227">
        <v>-7.0521359264999993E-3</v>
      </c>
      <c r="C11" s="227">
        <v>-2.1156407779499994E-2</v>
      </c>
      <c r="D11" s="227">
        <v>-4.2312815558999989E-2</v>
      </c>
      <c r="E11" s="227">
        <v>-3.7951879038919979E-2</v>
      </c>
      <c r="F11" s="227">
        <v>-3.8595431914309093E-2</v>
      </c>
      <c r="G11" s="227">
        <v>-4.1903388115555287E-2</v>
      </c>
      <c r="H11" s="227">
        <v>-4.6254339400304198E-2</v>
      </c>
      <c r="I11" s="227">
        <v>-4.7996218417748697E-2</v>
      </c>
      <c r="J11" s="227">
        <v>-5.0162586035078435E-2</v>
      </c>
      <c r="K11" s="227">
        <v>-5.2702698727029693E-2</v>
      </c>
      <c r="L11" s="227">
        <v>-5.6205150263070089E-2</v>
      </c>
      <c r="M11" s="227">
        <v>-5.8599259296388935E-2</v>
      </c>
      <c r="N11" s="228">
        <v>-0.50089231047340443</v>
      </c>
      <c r="O11" s="227">
        <v>-1.0074479894999998E-2</v>
      </c>
      <c r="P11" s="227">
        <v>-3.0223439684999999E-2</v>
      </c>
      <c r="Q11" s="227">
        <v>-4.6224877910434739E-2</v>
      </c>
      <c r="R11" s="227">
        <v>-4.9223098589727191E-2</v>
      </c>
      <c r="S11" s="227">
        <v>-7.0826446913403424E-2</v>
      </c>
      <c r="T11" s="227">
        <v>-0.10968769019307856</v>
      </c>
      <c r="U11" s="227">
        <v>-0.16407860200545743</v>
      </c>
      <c r="V11" s="227">
        <v>-0.32023650549096694</v>
      </c>
      <c r="W11" s="227">
        <v>-0.33749844525452655</v>
      </c>
      <c r="X11" s="227">
        <v>-0.3550386698614853</v>
      </c>
      <c r="Y11" s="227">
        <v>-0.35766694352811396</v>
      </c>
      <c r="Z11" s="227">
        <v>-0.35942732124441135</v>
      </c>
      <c r="AA11" s="228">
        <v>-2.2102065205716053</v>
      </c>
    </row>
    <row r="12" spans="1:27" x14ac:dyDescent="0.25">
      <c r="A12" s="223" t="s">
        <v>16</v>
      </c>
      <c r="B12" s="224">
        <v>-5.0109359264999993E-3</v>
      </c>
      <c r="C12" s="224">
        <v>-1.5032807779499996E-2</v>
      </c>
      <c r="D12" s="224">
        <v>-2.9845377024455784E-2</v>
      </c>
      <c r="E12" s="224">
        <v>-2.1861687942983744E-2</v>
      </c>
      <c r="F12" s="224">
        <v>-1.6570794892019326E-2</v>
      </c>
      <c r="G12" s="224">
        <v>-1.5541714276371819E-2</v>
      </c>
      <c r="H12" s="224">
        <v>-1.4416243780528724E-2</v>
      </c>
      <c r="I12" s="224">
        <v>-1.4400777790724986E-2</v>
      </c>
      <c r="J12" s="224">
        <v>-1.4466317279249657E-2</v>
      </c>
      <c r="K12" s="224">
        <v>-1.4549416253776136E-2</v>
      </c>
      <c r="L12" s="224">
        <v>-1.4734578015486648E-2</v>
      </c>
      <c r="M12" s="224">
        <v>-1.4929161677808596E-2</v>
      </c>
      <c r="N12" s="225">
        <v>-0.19135981263940541</v>
      </c>
      <c r="O12" s="224">
        <v>-7.1584798949999992E-3</v>
      </c>
      <c r="P12" s="224">
        <v>-2.1475439685E-2</v>
      </c>
      <c r="Q12" s="224">
        <v>-3.2970702718461531E-2</v>
      </c>
      <c r="R12" s="224">
        <v>-2.40830150929154E-2</v>
      </c>
      <c r="S12" s="224">
        <v>-1.9749352555633128E-2</v>
      </c>
      <c r="T12" s="224">
        <v>-2.0052301577281585E-2</v>
      </c>
      <c r="U12" s="224">
        <v>-2.018815037278316E-2</v>
      </c>
      <c r="V12" s="224">
        <v>-2.1510751420249337E-2</v>
      </c>
      <c r="W12" s="224">
        <v>-2.3248440012238081E-2</v>
      </c>
      <c r="X12" s="224">
        <v>-2.5476173385063011E-2</v>
      </c>
      <c r="Y12" s="224">
        <v>-2.8215925823899715E-2</v>
      </c>
      <c r="Z12" s="224">
        <v>-3.0191186395926228E-2</v>
      </c>
      <c r="AA12" s="225">
        <v>-0.27431991893445112</v>
      </c>
    </row>
    <row r="13" spans="1:27" x14ac:dyDescent="0.25">
      <c r="A13" s="312" t="s">
        <v>18</v>
      </c>
      <c r="B13" s="224">
        <v>0</v>
      </c>
      <c r="C13" s="224">
        <v>0</v>
      </c>
      <c r="D13" s="224">
        <v>-2.2023853454421205E-4</v>
      </c>
      <c r="E13" s="224">
        <v>-4.3417146635393519E-4</v>
      </c>
      <c r="F13" s="224">
        <v>-4.0960204028191519E-4</v>
      </c>
      <c r="G13" s="224">
        <v>-5.5004152848421584E-4</v>
      </c>
      <c r="H13" s="224">
        <v>-6.7157994456523706E-4</v>
      </c>
      <c r="I13" s="224">
        <v>-8.3658460577124873E-4</v>
      </c>
      <c r="J13" s="224">
        <v>-1.0185562962240768E-3</v>
      </c>
      <c r="K13" s="224">
        <v>-1.2158751173992326E-3</v>
      </c>
      <c r="L13" s="224">
        <v>-1.4501793889909569E-3</v>
      </c>
      <c r="M13" s="224">
        <v>-1.5047977130853585E-3</v>
      </c>
      <c r="N13" s="225">
        <v>-8.3116266357003889E-3</v>
      </c>
      <c r="O13" s="224">
        <v>0</v>
      </c>
      <c r="P13" s="224">
        <v>0</v>
      </c>
      <c r="Q13" s="224">
        <v>-9.3741613324247602E-4</v>
      </c>
      <c r="R13" s="224">
        <v>-5.1444918317683844E-4</v>
      </c>
      <c r="S13" s="224">
        <v>-5.7476790398482136E-4</v>
      </c>
      <c r="T13" s="224">
        <v>-9.8876974602150891E-4</v>
      </c>
      <c r="U13" s="224">
        <v>-1.7656915530320817E-3</v>
      </c>
      <c r="V13" s="224">
        <v>-2.8692228632044743E-3</v>
      </c>
      <c r="W13" s="224">
        <v>-3.0702833901949875E-3</v>
      </c>
      <c r="X13" s="224">
        <v>-2.5652536367588262E-3</v>
      </c>
      <c r="Y13" s="224">
        <v>-2.0012937203991235E-3</v>
      </c>
      <c r="Z13" s="224">
        <v>-1.6041779263939286E-3</v>
      </c>
      <c r="AA13" s="225">
        <v>-1.6891326056409067E-2</v>
      </c>
    </row>
    <row r="14" spans="1:27" x14ac:dyDescent="0.25">
      <c r="A14" s="312" t="s">
        <v>27</v>
      </c>
      <c r="B14" s="224">
        <v>0</v>
      </c>
      <c r="C14" s="224">
        <v>0</v>
      </c>
      <c r="D14" s="224">
        <v>0</v>
      </c>
      <c r="E14" s="224">
        <v>-3.0957351123724781E-3</v>
      </c>
      <c r="F14" s="224">
        <v>0</v>
      </c>
      <c r="G14" s="224">
        <v>-4.8889446785799207E-5</v>
      </c>
      <c r="H14" s="224">
        <v>-9.5522902791139383E-5</v>
      </c>
      <c r="I14" s="224">
        <v>-9.7763491202230643E-5</v>
      </c>
      <c r="J14" s="224">
        <v>-1.0124977212590258E-4</v>
      </c>
      <c r="K14" s="224">
        <v>-1.0544182167633934E-4</v>
      </c>
      <c r="L14" s="224">
        <v>-1.1302704354776774E-4</v>
      </c>
      <c r="M14" s="224">
        <v>-1.1818718341721421E-4</v>
      </c>
      <c r="N14" s="225">
        <v>-3.7758167739188712E-3</v>
      </c>
      <c r="O14" s="224">
        <v>0</v>
      </c>
      <c r="P14" s="224">
        <v>0</v>
      </c>
      <c r="Q14" s="224">
        <v>4.7540482487223867E-4</v>
      </c>
      <c r="R14" s="224">
        <v>-3.6150561177377034E-3</v>
      </c>
      <c r="S14" s="224">
        <v>0</v>
      </c>
      <c r="T14" s="224">
        <v>-1.2869582337583091E-4</v>
      </c>
      <c r="U14" s="224">
        <v>-4.6982401136577354E-4</v>
      </c>
      <c r="V14" s="224">
        <v>-5.2563689492156687E-4</v>
      </c>
      <c r="W14" s="224">
        <v>-8.3858350305950069E-5</v>
      </c>
      <c r="X14" s="224">
        <v>-7.9308027731744141E-5</v>
      </c>
      <c r="Y14" s="224">
        <v>-7.8368678919377849E-5</v>
      </c>
      <c r="Z14" s="224">
        <v>-8.1480565197758481E-5</v>
      </c>
      <c r="AA14" s="225">
        <v>-4.5868236446834666E-3</v>
      </c>
    </row>
    <row r="15" spans="1:27" x14ac:dyDescent="0.25">
      <c r="A15" s="223" t="s">
        <v>19</v>
      </c>
      <c r="B15" s="224">
        <v>0</v>
      </c>
      <c r="C15" s="224">
        <v>0</v>
      </c>
      <c r="D15" s="224">
        <v>0</v>
      </c>
      <c r="E15" s="224">
        <v>-6.6041572026496603E-3</v>
      </c>
      <c r="F15" s="224">
        <v>-1.4396384260625584E-2</v>
      </c>
      <c r="G15" s="224">
        <v>-1.756234990701315E-2</v>
      </c>
      <c r="H15" s="224">
        <v>-2.1269005844156787E-2</v>
      </c>
      <c r="I15" s="224">
        <v>-2.1797692618971232E-2</v>
      </c>
      <c r="J15" s="224">
        <v>-2.2375747335344781E-2</v>
      </c>
      <c r="K15" s="224">
        <v>-2.3017256654316323E-2</v>
      </c>
      <c r="L15" s="224">
        <v>-2.3859441770075426E-2</v>
      </c>
      <c r="M15" s="224">
        <v>-2.4789831248764396E-2</v>
      </c>
      <c r="N15" s="225">
        <v>-0.17567186684191732</v>
      </c>
      <c r="O15" s="224">
        <v>0</v>
      </c>
      <c r="P15" s="224">
        <v>0</v>
      </c>
      <c r="Q15" s="224">
        <v>0</v>
      </c>
      <c r="R15" s="224">
        <v>-1.4532869233148109E-2</v>
      </c>
      <c r="S15" s="224">
        <v>-4.1181401412084394E-2</v>
      </c>
      <c r="T15" s="224">
        <v>-6.8407163923111858E-2</v>
      </c>
      <c r="U15" s="224">
        <v>-0.10718886544385745</v>
      </c>
      <c r="V15" s="224">
        <v>-0.13041255317133404</v>
      </c>
      <c r="W15" s="224">
        <v>-0.14697100477203848</v>
      </c>
      <c r="X15" s="224">
        <v>-0.17114512153140304</v>
      </c>
      <c r="Y15" s="224">
        <v>-0.30410584236845517</v>
      </c>
      <c r="Z15" s="224">
        <v>-0.30410584236845517</v>
      </c>
      <c r="AA15" s="225">
        <v>-1.2880506642238876</v>
      </c>
    </row>
    <row r="16" spans="1:27" x14ac:dyDescent="0.25">
      <c r="A16" s="223" t="s">
        <v>20</v>
      </c>
      <c r="B16" s="224">
        <v>0</v>
      </c>
      <c r="C16" s="224">
        <v>0</v>
      </c>
      <c r="D16" s="224">
        <v>0</v>
      </c>
      <c r="E16" s="224">
        <v>-3.7417735179364961E-5</v>
      </c>
      <c r="F16" s="224">
        <v>-1.1022324549036233E-3</v>
      </c>
      <c r="G16" s="224">
        <v>-1.7242842280110679E-3</v>
      </c>
      <c r="H16" s="224">
        <v>-2.7287759626446889E-3</v>
      </c>
      <c r="I16" s="224">
        <v>-3.5954964791919466E-3</v>
      </c>
      <c r="J16" s="224">
        <v>-4.6163527761215947E-3</v>
      </c>
      <c r="K16" s="224">
        <v>-5.8405351141331552E-3</v>
      </c>
      <c r="L16" s="224">
        <v>-7.4457775663040564E-3</v>
      </c>
      <c r="M16" s="224">
        <v>-8.1970284752378372E-3</v>
      </c>
      <c r="N16" s="225">
        <v>-3.5287900791727334E-2</v>
      </c>
      <c r="O16" s="224">
        <v>0</v>
      </c>
      <c r="P16" s="224">
        <v>0</v>
      </c>
      <c r="Q16" s="224">
        <v>0</v>
      </c>
      <c r="R16" s="224">
        <v>-2.8172496362947191E-5</v>
      </c>
      <c r="S16" s="224">
        <v>-7.3028597562427994E-4</v>
      </c>
      <c r="T16" s="224">
        <v>-7.9899598122734616E-3</v>
      </c>
      <c r="U16" s="224">
        <v>-1.7191496526163585E-2</v>
      </c>
      <c r="V16" s="224">
        <v>-3.5491880890004518E-2</v>
      </c>
      <c r="W16" s="224">
        <v>-0.1415687777986667</v>
      </c>
      <c r="X16" s="224">
        <v>-0.13296072083705213</v>
      </c>
      <c r="Y16" s="224">
        <v>0</v>
      </c>
      <c r="Z16" s="224">
        <v>0</v>
      </c>
      <c r="AA16" s="225">
        <v>-0.33596129433614763</v>
      </c>
    </row>
    <row r="17" spans="1:34" x14ac:dyDescent="0.25">
      <c r="A17" s="223" t="s">
        <v>28</v>
      </c>
      <c r="B17" s="224">
        <v>0</v>
      </c>
      <c r="C17" s="224">
        <v>0</v>
      </c>
      <c r="D17" s="224">
        <v>0</v>
      </c>
      <c r="E17" s="224">
        <v>-1.0830836427891469E-3</v>
      </c>
      <c r="F17" s="224">
        <v>0</v>
      </c>
      <c r="G17" s="224">
        <v>-7.4224846291461727E-5</v>
      </c>
      <c r="H17" s="224">
        <v>-2.7747398890827155E-4</v>
      </c>
      <c r="I17" s="224">
        <v>-3.0350312810562344E-4</v>
      </c>
      <c r="J17" s="224">
        <v>-3.3485394308568894E-4</v>
      </c>
      <c r="K17" s="224">
        <v>-3.7267459337541817E-4</v>
      </c>
      <c r="L17" s="224">
        <v>-4.2367229860224009E-4</v>
      </c>
      <c r="M17" s="224">
        <v>-4.5753255958377176E-4</v>
      </c>
      <c r="N17" s="225">
        <v>-3.3270190007416225E-3</v>
      </c>
      <c r="O17" s="224">
        <v>0</v>
      </c>
      <c r="P17" s="224">
        <v>0</v>
      </c>
      <c r="Q17" s="224">
        <v>0</v>
      </c>
      <c r="R17" s="224">
        <v>-7.5153289813522858E-4</v>
      </c>
      <c r="S17" s="224">
        <v>0</v>
      </c>
      <c r="T17" s="224">
        <v>-2.6391252070954996E-4</v>
      </c>
      <c r="U17" s="224">
        <v>-1.5392722350759114E-3</v>
      </c>
      <c r="V17" s="224">
        <v>-0.10706928871161667</v>
      </c>
      <c r="W17" s="224">
        <v>0</v>
      </c>
      <c r="X17" s="224">
        <v>0</v>
      </c>
      <c r="Y17" s="224">
        <v>0</v>
      </c>
      <c r="Z17" s="224">
        <v>0</v>
      </c>
      <c r="AA17" s="225">
        <v>-0.10962400636553736</v>
      </c>
    </row>
    <row r="18" spans="1:34" x14ac:dyDescent="0.25">
      <c r="A18" s="223" t="s">
        <v>22</v>
      </c>
      <c r="B18" s="224">
        <v>-2.0412E-3</v>
      </c>
      <c r="C18" s="224">
        <v>-6.1235999999999981E-3</v>
      </c>
      <c r="D18" s="224">
        <v>-1.2247199999999996E-2</v>
      </c>
      <c r="E18" s="224">
        <v>-4.8356259365916485E-3</v>
      </c>
      <c r="F18" s="224">
        <v>-6.1164182664786423E-3</v>
      </c>
      <c r="G18" s="224">
        <v>-6.4018838825977663E-3</v>
      </c>
      <c r="H18" s="224">
        <v>-6.7957369767093455E-3</v>
      </c>
      <c r="I18" s="224">
        <v>-6.9644003037814305E-3</v>
      </c>
      <c r="J18" s="224">
        <v>-7.2495086329267353E-3</v>
      </c>
      <c r="K18" s="224">
        <v>-7.6014991723530878E-3</v>
      </c>
      <c r="L18" s="224">
        <v>-8.1784741800629956E-3</v>
      </c>
      <c r="M18" s="224">
        <v>-8.602720438491758E-3</v>
      </c>
      <c r="N18" s="225">
        <v>-8.3158267789993412E-2</v>
      </c>
      <c r="O18" s="224">
        <v>-2.9159999999999993E-3</v>
      </c>
      <c r="P18" s="224">
        <v>-8.7479999999999971E-3</v>
      </c>
      <c r="Q18" s="224">
        <v>-1.2792163883602969E-2</v>
      </c>
      <c r="R18" s="224">
        <v>-5.6980035682509681E-3</v>
      </c>
      <c r="S18" s="224">
        <v>-8.5906390660768044E-3</v>
      </c>
      <c r="T18" s="224">
        <v>-1.185688679030477E-2</v>
      </c>
      <c r="U18" s="224">
        <v>-1.5735301863179486E-2</v>
      </c>
      <c r="V18" s="224">
        <v>-2.2357171539636352E-2</v>
      </c>
      <c r="W18" s="224">
        <v>-2.2556080931082374E-2</v>
      </c>
      <c r="X18" s="224">
        <v>-2.2812092443476518E-2</v>
      </c>
      <c r="Y18" s="224">
        <v>-2.3265512936440563E-2</v>
      </c>
      <c r="Z18" s="224">
        <v>-2.3444633988438251E-2</v>
      </c>
      <c r="AA18" s="225">
        <v>-0.18077248701048904</v>
      </c>
    </row>
    <row r="19" spans="1:34" x14ac:dyDescent="0.25">
      <c r="A19" s="218" t="s">
        <v>8</v>
      </c>
      <c r="B19" s="221">
        <v>0</v>
      </c>
      <c r="C19" s="221">
        <v>-8.6607377971123431E-3</v>
      </c>
      <c r="D19" s="221">
        <v>-1.3121752425364218E-3</v>
      </c>
      <c r="E19" s="221">
        <v>-1.8279639407920219E-3</v>
      </c>
      <c r="F19" s="221">
        <v>-2.2172554937494823E-3</v>
      </c>
      <c r="G19" s="221">
        <v>-3.0643427264140334E-3</v>
      </c>
      <c r="H19" s="221">
        <v>-1.5167538350993255E-2</v>
      </c>
      <c r="I19" s="221">
        <v>-1.6894381248660946E-2</v>
      </c>
      <c r="J19" s="221">
        <v>-1.7802291246105609E-2</v>
      </c>
      <c r="K19" s="221">
        <v>-1.7911738721076438E-2</v>
      </c>
      <c r="L19" s="221">
        <v>-1.7296275708036657E-2</v>
      </c>
      <c r="M19" s="221">
        <v>-1.4956766601955959E-2</v>
      </c>
      <c r="N19" s="222">
        <v>-0.1089426591871968</v>
      </c>
      <c r="O19" s="221">
        <v>0</v>
      </c>
      <c r="P19" s="221">
        <v>-4.9192990687598099E-4</v>
      </c>
      <c r="Q19" s="221">
        <v>-2.057734407004744E-3</v>
      </c>
      <c r="R19" s="221">
        <v>-3.4176503994405682E-3</v>
      </c>
      <c r="S19" s="221">
        <v>-4.7074292659466648E-3</v>
      </c>
      <c r="T19" s="221">
        <v>-6.6622881797480677E-3</v>
      </c>
      <c r="U19" s="221">
        <v>-3.437810491000888E-2</v>
      </c>
      <c r="V19" s="221">
        <v>-4.0651929301743689E-2</v>
      </c>
      <c r="W19" s="221">
        <v>-4.5763771853756186E-2</v>
      </c>
      <c r="X19" s="221">
        <v>-4.9476302498962801E-2</v>
      </c>
      <c r="Y19" s="221">
        <v>-5.1746632098208983E-2</v>
      </c>
      <c r="Z19" s="221">
        <v>-5.0652935344275715E-2</v>
      </c>
      <c r="AA19" s="222">
        <v>-0.29000670816597224</v>
      </c>
    </row>
    <row r="20" spans="1:34" x14ac:dyDescent="0.25">
      <c r="A20" s="223" t="s">
        <v>23</v>
      </c>
      <c r="B20" s="224">
        <v>0</v>
      </c>
      <c r="C20" s="224">
        <v>-4.9192990687598099E-4</v>
      </c>
      <c r="D20" s="224">
        <v>-1.3121752425364218E-3</v>
      </c>
      <c r="E20" s="224">
        <v>-1.8279639407920219E-3</v>
      </c>
      <c r="F20" s="224">
        <v>-2.2172554937494823E-3</v>
      </c>
      <c r="G20" s="224">
        <v>-3.0643427264140334E-3</v>
      </c>
      <c r="H20" s="224">
        <v>-1.5167538350993255E-2</v>
      </c>
      <c r="I20" s="224">
        <v>-1.6894381248660946E-2</v>
      </c>
      <c r="J20" s="224">
        <v>-1.7802291246105609E-2</v>
      </c>
      <c r="K20" s="224">
        <v>-1.7911738721076438E-2</v>
      </c>
      <c r="L20" s="224">
        <v>-1.7296275708036657E-2</v>
      </c>
      <c r="M20" s="224">
        <v>-1.4956766601955959E-2</v>
      </c>
      <c r="N20" s="225">
        <v>-0.1089426591871968</v>
      </c>
      <c r="O20" s="224">
        <v>0</v>
      </c>
      <c r="P20" s="224">
        <v>-4.9192990687598099E-4</v>
      </c>
      <c r="Q20" s="224">
        <v>-2.057734407004744E-3</v>
      </c>
      <c r="R20" s="224">
        <v>-3.4176503994405682E-3</v>
      </c>
      <c r="S20" s="224">
        <v>-4.7074292659466648E-3</v>
      </c>
      <c r="T20" s="224">
        <v>-6.6622881797480677E-3</v>
      </c>
      <c r="U20" s="224">
        <v>-3.437810491000888E-2</v>
      </c>
      <c r="V20" s="224">
        <v>-4.0651929301743689E-2</v>
      </c>
      <c r="W20" s="224">
        <v>-4.5763771853756186E-2</v>
      </c>
      <c r="X20" s="224">
        <v>-4.9476302498962801E-2</v>
      </c>
      <c r="Y20" s="224">
        <v>-5.1746632098208983E-2</v>
      </c>
      <c r="Z20" s="224">
        <v>-5.0652935344275715E-2</v>
      </c>
      <c r="AA20" s="225">
        <v>-0.29000670816597224</v>
      </c>
    </row>
    <row r="21" spans="1:34" x14ac:dyDescent="0.25">
      <c r="A21" s="229"/>
      <c r="B21" s="224" t="s">
        <v>257</v>
      </c>
      <c r="C21" s="224" t="s">
        <v>257</v>
      </c>
      <c r="D21" s="224" t="s">
        <v>257</v>
      </c>
      <c r="E21" s="224" t="s">
        <v>257</v>
      </c>
      <c r="F21" s="224" t="s">
        <v>257</v>
      </c>
      <c r="G21" s="224" t="s">
        <v>257</v>
      </c>
      <c r="H21" s="224" t="s">
        <v>257</v>
      </c>
      <c r="I21" s="224" t="s">
        <v>257</v>
      </c>
      <c r="J21" s="224" t="s">
        <v>257</v>
      </c>
      <c r="K21" s="224" t="s">
        <v>257</v>
      </c>
      <c r="L21" s="224" t="s">
        <v>257</v>
      </c>
      <c r="M21" s="224" t="s">
        <v>257</v>
      </c>
      <c r="N21" s="225" t="s">
        <v>257</v>
      </c>
      <c r="O21" s="224" t="s">
        <v>257</v>
      </c>
      <c r="P21" s="224" t="s">
        <v>257</v>
      </c>
      <c r="Q21" s="224" t="s">
        <v>257</v>
      </c>
      <c r="R21" s="224" t="s">
        <v>257</v>
      </c>
      <c r="S21" s="224" t="s">
        <v>257</v>
      </c>
      <c r="T21" s="224" t="s">
        <v>257</v>
      </c>
      <c r="U21" s="224" t="s">
        <v>257</v>
      </c>
      <c r="V21" s="224" t="s">
        <v>257</v>
      </c>
      <c r="W21" s="224" t="s">
        <v>257</v>
      </c>
      <c r="X21" s="224" t="s">
        <v>257</v>
      </c>
      <c r="Y21" s="224" t="s">
        <v>257</v>
      </c>
      <c r="Z21" s="224" t="s">
        <v>257</v>
      </c>
      <c r="AA21" s="225" t="s">
        <v>257</v>
      </c>
    </row>
    <row r="22" spans="1:34" ht="15.75" thickBot="1" x14ac:dyDescent="0.3">
      <c r="A22" s="230" t="s">
        <v>4</v>
      </c>
      <c r="B22" s="231">
        <v>-9.4211686876720258E-3</v>
      </c>
      <c r="C22" s="231">
        <v>-3.4555211098956387E-2</v>
      </c>
      <c r="D22" s="231">
        <v>-6.2534020971352078E-2</v>
      </c>
      <c r="E22" s="231">
        <v>-5.8987183943849358E-2</v>
      </c>
      <c r="F22" s="231">
        <v>-6.002002837219593E-2</v>
      </c>
      <c r="G22" s="231">
        <v>-6.4175071806106682E-2</v>
      </c>
      <c r="H22" s="231">
        <v>-8.0629218715434811E-2</v>
      </c>
      <c r="I22" s="231">
        <v>-8.2178471465808409E-2</v>
      </c>
      <c r="J22" s="231">
        <v>-8.5252749080582807E-2</v>
      </c>
      <c r="K22" s="231">
        <v>-8.7902309247504903E-2</v>
      </c>
      <c r="L22" s="231">
        <v>-9.0789297770505512E-2</v>
      </c>
      <c r="M22" s="231">
        <v>-9.0843897697743661E-2</v>
      </c>
      <c r="N22" s="232">
        <v>-0.79911982096747636</v>
      </c>
      <c r="O22" s="231">
        <v>-1.2443512656172025E-2</v>
      </c>
      <c r="P22" s="231">
        <v>-3.5453435114220035E-2</v>
      </c>
      <c r="Q22" s="231">
        <v>-8.7211642487255159E-2</v>
      </c>
      <c r="R22" s="231">
        <v>-0.11188808995330513</v>
      </c>
      <c r="S22" s="231">
        <v>-0.15480121714348744</v>
      </c>
      <c r="T22" s="231">
        <v>-0.21563731933696401</v>
      </c>
      <c r="U22" s="231">
        <v>-0.31776404787960366</v>
      </c>
      <c r="V22" s="231">
        <v>-0.49829630659210938</v>
      </c>
      <c r="W22" s="231">
        <v>-0.53068008890768148</v>
      </c>
      <c r="X22" s="231">
        <v>-0.56194284415984685</v>
      </c>
      <c r="Y22" s="231">
        <v>-0.57685144742572181</v>
      </c>
      <c r="Z22" s="231">
        <v>-0.58752812838808588</v>
      </c>
      <c r="AA22" s="232">
        <v>-3.6904980800444527</v>
      </c>
    </row>
    <row r="23" spans="1:34" ht="15.75" thickBot="1" x14ac:dyDescent="0.3">
      <c r="B23" s="1"/>
      <c r="C23" s="1"/>
      <c r="D23" s="1"/>
      <c r="E23" s="1"/>
      <c r="F23" s="1"/>
      <c r="G23" s="1"/>
      <c r="H23" s="1"/>
      <c r="I23" s="1"/>
      <c r="J23" s="1"/>
      <c r="K23" s="1"/>
      <c r="L23" s="1"/>
      <c r="O23" s="6"/>
      <c r="P23" s="6"/>
      <c r="Q23" s="6"/>
      <c r="R23" s="6"/>
      <c r="S23" s="6"/>
      <c r="T23" s="6"/>
      <c r="U23" s="6"/>
      <c r="V23" s="6"/>
      <c r="W23" s="6"/>
      <c r="X23" s="6"/>
      <c r="Y23" s="6"/>
      <c r="Z23" s="6"/>
      <c r="AA23" s="6"/>
      <c r="AB23" s="6"/>
      <c r="AC23" s="6"/>
      <c r="AD23" s="6"/>
      <c r="AE23" s="6"/>
      <c r="AF23" s="6"/>
      <c r="AG23" s="6"/>
      <c r="AH23" s="6"/>
    </row>
    <row r="24" spans="1:34" ht="17.25" x14ac:dyDescent="0.25">
      <c r="A24" s="10" t="s">
        <v>212</v>
      </c>
      <c r="B24" s="253" t="s">
        <v>12</v>
      </c>
      <c r="C24" s="253"/>
      <c r="D24" s="253"/>
      <c r="E24" s="253"/>
      <c r="F24" s="253"/>
      <c r="G24" s="253"/>
      <c r="H24" s="253"/>
      <c r="I24" s="253"/>
      <c r="J24" s="253"/>
      <c r="K24" s="253"/>
      <c r="L24" s="253"/>
      <c r="M24" s="253"/>
      <c r="N24" s="254"/>
      <c r="O24" s="253" t="s">
        <v>13</v>
      </c>
      <c r="P24" s="253"/>
      <c r="Q24" s="253"/>
      <c r="R24" s="253"/>
      <c r="S24" s="253"/>
      <c r="T24" s="253"/>
      <c r="U24" s="253"/>
      <c r="V24" s="253"/>
      <c r="W24" s="253"/>
      <c r="X24" s="253"/>
      <c r="Y24" s="253"/>
      <c r="Z24" s="253"/>
      <c r="AA24" s="254"/>
    </row>
    <row r="25" spans="1:34" ht="45.75" customHeight="1" thickBot="1" x14ac:dyDescent="0.3">
      <c r="A25" s="11" t="s">
        <v>257</v>
      </c>
      <c r="B25" s="12">
        <v>2019</v>
      </c>
      <c r="C25" s="12">
        <v>2020</v>
      </c>
      <c r="D25" s="12">
        <v>2021</v>
      </c>
      <c r="E25" s="12">
        <v>2022</v>
      </c>
      <c r="F25" s="12">
        <v>2023</v>
      </c>
      <c r="G25" s="12">
        <v>2024</v>
      </c>
      <c r="H25" s="12">
        <v>2025</v>
      </c>
      <c r="I25" s="12">
        <v>2026</v>
      </c>
      <c r="J25" s="12">
        <v>2027</v>
      </c>
      <c r="K25" s="12">
        <v>2028</v>
      </c>
      <c r="L25" s="12">
        <v>2029</v>
      </c>
      <c r="M25" s="12">
        <v>2030</v>
      </c>
      <c r="N25" s="20" t="s">
        <v>14</v>
      </c>
      <c r="O25" s="12">
        <v>2019</v>
      </c>
      <c r="P25" s="12">
        <v>2020</v>
      </c>
      <c r="Q25" s="12">
        <v>2021</v>
      </c>
      <c r="R25" s="12">
        <v>2022</v>
      </c>
      <c r="S25" s="12">
        <v>2023</v>
      </c>
      <c r="T25" s="12">
        <v>2024</v>
      </c>
      <c r="U25" s="12">
        <v>2025</v>
      </c>
      <c r="V25" s="12">
        <v>2026</v>
      </c>
      <c r="W25" s="12">
        <v>2027</v>
      </c>
      <c r="X25" s="12">
        <v>2028</v>
      </c>
      <c r="Y25" s="12">
        <v>2029</v>
      </c>
      <c r="Z25" s="12">
        <v>2030</v>
      </c>
      <c r="AA25" s="20" t="s">
        <v>14</v>
      </c>
    </row>
    <row r="26" spans="1:34" x14ac:dyDescent="0.25">
      <c r="A26" s="22" t="s">
        <v>15</v>
      </c>
      <c r="B26" s="203"/>
      <c r="C26" s="203"/>
      <c r="D26" s="203"/>
      <c r="E26" s="203"/>
      <c r="F26" s="203"/>
      <c r="G26" s="203"/>
      <c r="H26" s="203"/>
      <c r="I26" s="203"/>
      <c r="J26" s="203"/>
      <c r="K26" s="203"/>
      <c r="L26" s="203"/>
      <c r="M26" s="233"/>
      <c r="N26" s="234">
        <f>SUM(N27:N29)</f>
        <v>6.9048800960709825E-2</v>
      </c>
      <c r="O26" s="233"/>
      <c r="P26" s="233"/>
      <c r="Q26" s="233"/>
      <c r="R26" s="233"/>
      <c r="S26" s="233"/>
      <c r="T26" s="233"/>
      <c r="U26" s="233"/>
      <c r="V26" s="233"/>
      <c r="W26" s="233"/>
      <c r="X26" s="233"/>
      <c r="Y26" s="233"/>
      <c r="Z26" s="233"/>
      <c r="AA26" s="234">
        <f>SUM(AA27:AA29)</f>
        <v>-1.1626220409647059E-3</v>
      </c>
    </row>
    <row r="27" spans="1:34" ht="17.25" x14ac:dyDescent="0.25">
      <c r="A27" s="23" t="s">
        <v>210</v>
      </c>
      <c r="B27" s="7"/>
      <c r="C27" s="7"/>
      <c r="D27" s="7"/>
      <c r="E27" s="7"/>
      <c r="F27" s="7"/>
      <c r="G27" s="7"/>
      <c r="H27" s="7"/>
      <c r="I27" s="7"/>
      <c r="J27" s="7"/>
      <c r="K27" s="7"/>
      <c r="L27" s="7"/>
      <c r="M27" s="6"/>
      <c r="N27" s="25">
        <v>6.9048800960709825E-2</v>
      </c>
      <c r="O27" s="6"/>
      <c r="P27" s="6"/>
      <c r="Q27" s="6"/>
      <c r="R27" s="6"/>
      <c r="S27" s="6"/>
      <c r="T27" s="6"/>
      <c r="U27" s="6"/>
      <c r="V27" s="6"/>
      <c r="W27" s="6"/>
      <c r="X27" s="6"/>
      <c r="Y27" s="6"/>
      <c r="Z27" s="6"/>
      <c r="AA27" s="25">
        <v>0.14700796360643781</v>
      </c>
    </row>
    <row r="28" spans="1:34" ht="17.25" x14ac:dyDescent="0.25">
      <c r="A28" s="23" t="s">
        <v>211</v>
      </c>
      <c r="B28" s="7"/>
      <c r="C28" s="7"/>
      <c r="D28" s="7"/>
      <c r="E28" s="7"/>
      <c r="F28" s="7"/>
      <c r="G28" s="7"/>
      <c r="H28" s="7"/>
      <c r="I28" s="7"/>
      <c r="J28" s="7"/>
      <c r="K28" s="7"/>
      <c r="L28" s="7"/>
      <c r="M28" s="6"/>
      <c r="N28" s="14">
        <v>0</v>
      </c>
      <c r="O28" s="6"/>
      <c r="P28" s="6"/>
      <c r="Q28" s="6"/>
      <c r="R28" s="6"/>
      <c r="S28" s="6"/>
      <c r="T28" s="6"/>
      <c r="U28" s="6"/>
      <c r="V28" s="6"/>
      <c r="W28" s="6"/>
      <c r="X28" s="6"/>
      <c r="Y28" s="6"/>
      <c r="Z28" s="6"/>
      <c r="AA28" s="25">
        <v>-0.14817058564740251</v>
      </c>
    </row>
    <row r="29" spans="1:34" ht="15.75" thickBot="1" x14ac:dyDescent="0.3">
      <c r="A29" s="24" t="s">
        <v>11</v>
      </c>
      <c r="B29" s="18"/>
      <c r="C29" s="18"/>
      <c r="D29" s="18"/>
      <c r="E29" s="18"/>
      <c r="F29" s="18"/>
      <c r="G29" s="18"/>
      <c r="H29" s="18"/>
      <c r="I29" s="18"/>
      <c r="J29" s="18"/>
      <c r="K29" s="18"/>
      <c r="L29" s="18"/>
      <c r="M29" s="18"/>
      <c r="N29" s="15">
        <v>0</v>
      </c>
      <c r="O29" s="18"/>
      <c r="P29" s="18"/>
      <c r="Q29" s="18"/>
      <c r="R29" s="18"/>
      <c r="S29" s="18"/>
      <c r="T29" s="18"/>
      <c r="U29" s="18"/>
      <c r="V29" s="18"/>
      <c r="W29" s="18"/>
      <c r="X29" s="18"/>
      <c r="Y29" s="18"/>
      <c r="Z29" s="18"/>
      <c r="AA29" s="15">
        <v>0</v>
      </c>
    </row>
    <row r="30" spans="1:34" ht="17.25" x14ac:dyDescent="0.25">
      <c r="A30" s="176" t="s">
        <v>215</v>
      </c>
    </row>
    <row r="31" spans="1:34" ht="17.25" x14ac:dyDescent="0.25">
      <c r="A31" t="s">
        <v>214</v>
      </c>
    </row>
    <row r="32" spans="1:34" ht="17.25" x14ac:dyDescent="0.25">
      <c r="A32" t="s">
        <v>207</v>
      </c>
    </row>
  </sheetData>
  <mergeCells count="4">
    <mergeCell ref="B3:N3"/>
    <mergeCell ref="O3:AA3"/>
    <mergeCell ref="B24:N24"/>
    <mergeCell ref="O24:AA2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78D0F-3A6B-494C-BBB0-A77981984D3B}">
  <dimension ref="A1:AH29"/>
  <sheetViews>
    <sheetView workbookViewId="0">
      <pane xSplit="1" ySplit="4" topLeftCell="B5" activePane="bottomRight" state="frozen"/>
      <selection pane="topRight" activeCell="C1" sqref="C1"/>
      <selection pane="bottomLeft" activeCell="A5" sqref="A5"/>
      <selection pane="bottomRight" activeCell="A5" sqref="A5:AA22"/>
    </sheetView>
  </sheetViews>
  <sheetFormatPr defaultRowHeight="15" x14ac:dyDescent="0.25"/>
  <cols>
    <col min="1" max="1" width="55.28515625" bestFit="1" customWidth="1"/>
    <col min="2" max="2" width="5.42578125" bestFit="1" customWidth="1"/>
    <col min="3" max="13" width="6.42578125" bestFit="1" customWidth="1"/>
    <col min="14" max="14" width="11" customWidth="1"/>
    <col min="15" max="15" width="5.42578125" bestFit="1" customWidth="1"/>
    <col min="16" max="20" width="6.42578125" bestFit="1" customWidth="1"/>
    <col min="21" max="26" width="8" bestFit="1" customWidth="1"/>
    <col min="27" max="27" width="10.28515625" customWidth="1"/>
  </cols>
  <sheetData>
    <row r="1" spans="1:27" x14ac:dyDescent="0.25">
      <c r="A1" s="66" t="s">
        <v>153</v>
      </c>
      <c r="B1" s="22" t="s">
        <v>154</v>
      </c>
    </row>
    <row r="2" spans="1:27" ht="15.75" thickBot="1" x14ac:dyDescent="0.3">
      <c r="B2" t="s">
        <v>257</v>
      </c>
      <c r="C2" t="s">
        <v>257</v>
      </c>
      <c r="D2" t="s">
        <v>257</v>
      </c>
      <c r="E2" t="s">
        <v>257</v>
      </c>
      <c r="F2" t="s">
        <v>257</v>
      </c>
      <c r="G2" t="s">
        <v>257</v>
      </c>
      <c r="H2" t="s">
        <v>257</v>
      </c>
      <c r="I2" t="s">
        <v>257</v>
      </c>
      <c r="J2" t="s">
        <v>257</v>
      </c>
      <c r="K2" t="s">
        <v>257</v>
      </c>
      <c r="L2" t="s">
        <v>257</v>
      </c>
    </row>
    <row r="3" spans="1:27" x14ac:dyDescent="0.25">
      <c r="A3" s="10" t="s">
        <v>36</v>
      </c>
      <c r="B3" s="253" t="s">
        <v>12</v>
      </c>
      <c r="C3" s="253"/>
      <c r="D3" s="253"/>
      <c r="E3" s="253"/>
      <c r="F3" s="253"/>
      <c r="G3" s="253"/>
      <c r="H3" s="253"/>
      <c r="I3" s="253"/>
      <c r="J3" s="253"/>
      <c r="K3" s="253"/>
      <c r="L3" s="253"/>
      <c r="M3" s="253"/>
      <c r="N3" s="254"/>
      <c r="O3" s="253" t="s">
        <v>13</v>
      </c>
      <c r="P3" s="253"/>
      <c r="Q3" s="253"/>
      <c r="R3" s="253"/>
      <c r="S3" s="253"/>
      <c r="T3" s="253"/>
      <c r="U3" s="253"/>
      <c r="V3" s="253"/>
      <c r="W3" s="253"/>
      <c r="X3" s="253"/>
      <c r="Y3" s="253"/>
      <c r="Z3" s="253"/>
      <c r="AA3" s="254"/>
    </row>
    <row r="4" spans="1:27" ht="45.75" thickBot="1" x14ac:dyDescent="0.3">
      <c r="A4" s="11" t="s">
        <v>257</v>
      </c>
      <c r="B4" s="12">
        <v>2019</v>
      </c>
      <c r="C4" s="12">
        <v>2020</v>
      </c>
      <c r="D4" s="12">
        <v>2021</v>
      </c>
      <c r="E4" s="12">
        <v>2022</v>
      </c>
      <c r="F4" s="12">
        <v>2023</v>
      </c>
      <c r="G4" s="12">
        <v>2024</v>
      </c>
      <c r="H4" s="12">
        <v>2025</v>
      </c>
      <c r="I4" s="12">
        <v>2026</v>
      </c>
      <c r="J4" s="12">
        <v>2027</v>
      </c>
      <c r="K4" s="12">
        <v>2028</v>
      </c>
      <c r="L4" s="12">
        <v>2029</v>
      </c>
      <c r="M4" s="12">
        <v>2030</v>
      </c>
      <c r="N4" s="20" t="s">
        <v>14</v>
      </c>
      <c r="O4" s="12">
        <v>2019</v>
      </c>
      <c r="P4" s="12">
        <v>2020</v>
      </c>
      <c r="Q4" s="12">
        <v>2021</v>
      </c>
      <c r="R4" s="12">
        <v>2022</v>
      </c>
      <c r="S4" s="12">
        <v>2023</v>
      </c>
      <c r="T4" s="12">
        <v>2024</v>
      </c>
      <c r="U4" s="12">
        <v>2025</v>
      </c>
      <c r="V4" s="12">
        <v>2026</v>
      </c>
      <c r="W4" s="12">
        <v>2027</v>
      </c>
      <c r="X4" s="12">
        <v>2028</v>
      </c>
      <c r="Y4" s="12">
        <v>2029</v>
      </c>
      <c r="Z4" s="12">
        <v>2030</v>
      </c>
      <c r="AA4" s="20" t="s">
        <v>14</v>
      </c>
    </row>
    <row r="5" spans="1:27" x14ac:dyDescent="0.25">
      <c r="A5" s="10"/>
      <c r="B5" s="16"/>
      <c r="C5" s="16"/>
      <c r="D5" s="16"/>
      <c r="E5" s="16"/>
      <c r="F5" s="16"/>
      <c r="G5" s="16"/>
      <c r="H5" s="16"/>
      <c r="I5" s="16"/>
      <c r="J5" s="16"/>
      <c r="K5" s="16"/>
      <c r="L5" s="16"/>
      <c r="M5" s="16"/>
      <c r="N5" s="17"/>
      <c r="O5" s="16"/>
      <c r="P5" s="16"/>
      <c r="Q5" s="16"/>
      <c r="R5" s="16"/>
      <c r="S5" s="16"/>
      <c r="T5" s="16"/>
      <c r="U5" s="16"/>
      <c r="V5" s="16"/>
      <c r="W5" s="16"/>
      <c r="X5" s="16"/>
      <c r="Y5" s="16"/>
      <c r="Z5" s="16"/>
      <c r="AA5" s="17"/>
    </row>
    <row r="6" spans="1:27" x14ac:dyDescent="0.25">
      <c r="A6" s="202" t="s">
        <v>5</v>
      </c>
      <c r="B6" s="205">
        <v>0</v>
      </c>
      <c r="C6" s="205">
        <v>0</v>
      </c>
      <c r="D6" s="205">
        <v>47.829866666666668</v>
      </c>
      <c r="E6" s="205">
        <v>95.659733333333335</v>
      </c>
      <c r="F6" s="205">
        <v>143.4896</v>
      </c>
      <c r="G6" s="205">
        <v>191.31946666666667</v>
      </c>
      <c r="H6" s="205">
        <v>239.14933333333335</v>
      </c>
      <c r="I6" s="205">
        <v>286.97919999999999</v>
      </c>
      <c r="J6" s="205">
        <v>310.89413333333334</v>
      </c>
      <c r="K6" s="205">
        <v>334.80906666666669</v>
      </c>
      <c r="L6" s="205">
        <v>358.72399999999999</v>
      </c>
      <c r="M6" s="205">
        <v>382.63893333333334</v>
      </c>
      <c r="N6" s="206">
        <v>2391.4933333333333</v>
      </c>
      <c r="O6" s="203">
        <v>0</v>
      </c>
      <c r="P6" s="203">
        <v>0</v>
      </c>
      <c r="Q6" s="203">
        <v>63.16601345459101</v>
      </c>
      <c r="R6" s="203">
        <v>126.33202690918202</v>
      </c>
      <c r="S6" s="203">
        <v>189.49804036377301</v>
      </c>
      <c r="T6" s="203">
        <v>252.66405381836404</v>
      </c>
      <c r="U6" s="203">
        <v>315.83006727295509</v>
      </c>
      <c r="V6" s="203">
        <v>378.99608072754603</v>
      </c>
      <c r="W6" s="203">
        <v>410.57908745484161</v>
      </c>
      <c r="X6" s="203">
        <v>442.16209418213714</v>
      </c>
      <c r="Y6" s="203">
        <v>473.74510090943255</v>
      </c>
      <c r="Z6" s="203">
        <v>505.32810763672808</v>
      </c>
      <c r="AA6" s="204">
        <v>3158.3006727295506</v>
      </c>
    </row>
    <row r="7" spans="1:27" x14ac:dyDescent="0.25">
      <c r="A7" s="5" t="s">
        <v>1</v>
      </c>
      <c r="B7" s="7">
        <v>0</v>
      </c>
      <c r="C7" s="7">
        <v>0</v>
      </c>
      <c r="D7" s="7">
        <v>47.829866666666668</v>
      </c>
      <c r="E7" s="7">
        <v>95.659733333333335</v>
      </c>
      <c r="F7" s="7">
        <v>143.4896</v>
      </c>
      <c r="G7" s="7">
        <v>191.31946666666667</v>
      </c>
      <c r="H7" s="7">
        <v>239.14933333333335</v>
      </c>
      <c r="I7" s="7">
        <v>286.97919999999999</v>
      </c>
      <c r="J7" s="7">
        <v>310.89413333333334</v>
      </c>
      <c r="K7" s="7">
        <v>334.80906666666669</v>
      </c>
      <c r="L7" s="7">
        <v>358.72399999999999</v>
      </c>
      <c r="M7" s="7">
        <v>382.63893333333334</v>
      </c>
      <c r="N7" s="13">
        <v>2391.4933333333333</v>
      </c>
      <c r="O7" s="7">
        <v>0</v>
      </c>
      <c r="P7" s="7">
        <v>0</v>
      </c>
      <c r="Q7" s="7">
        <v>63.16601345459101</v>
      </c>
      <c r="R7" s="7">
        <v>126.33202690918202</v>
      </c>
      <c r="S7" s="7">
        <v>189.49804036377301</v>
      </c>
      <c r="T7" s="7">
        <v>252.66405381836404</v>
      </c>
      <c r="U7" s="7">
        <v>315.83006727295509</v>
      </c>
      <c r="V7" s="7">
        <v>378.99608072754603</v>
      </c>
      <c r="W7" s="7">
        <v>410.57908745484161</v>
      </c>
      <c r="X7" s="7">
        <v>442.16209418213714</v>
      </c>
      <c r="Y7" s="7">
        <v>473.74510090943255</v>
      </c>
      <c r="Z7" s="7">
        <v>505.32810763672808</v>
      </c>
      <c r="AA7" s="13">
        <v>3158.3006727295506</v>
      </c>
    </row>
    <row r="8" spans="1:27" x14ac:dyDescent="0.25">
      <c r="A8" s="202" t="s">
        <v>6</v>
      </c>
      <c r="B8" s="203">
        <v>16.012552836701637</v>
      </c>
      <c r="C8" s="203">
        <v>32.025105673403274</v>
      </c>
      <c r="D8" s="203">
        <v>86.854423857320498</v>
      </c>
      <c r="E8" s="203">
        <v>89.349601462079036</v>
      </c>
      <c r="F8" s="203">
        <v>89.349601462079036</v>
      </c>
      <c r="G8" s="203">
        <v>89.349601462079036</v>
      </c>
      <c r="H8" s="203">
        <v>89.349601462079036</v>
      </c>
      <c r="I8" s="203">
        <v>73.704116171277917</v>
      </c>
      <c r="J8" s="203">
        <v>73.704116171277917</v>
      </c>
      <c r="K8" s="203">
        <v>73.704116171277917</v>
      </c>
      <c r="L8" s="203">
        <v>73.704116171277917</v>
      </c>
      <c r="M8" s="203">
        <v>73.704116171277917</v>
      </c>
      <c r="N8" s="204">
        <v>860.8110690721312</v>
      </c>
      <c r="O8" s="203">
        <v>0</v>
      </c>
      <c r="P8" s="203">
        <v>16.012552836701637</v>
      </c>
      <c r="Q8" s="203">
        <v>51.988737336039378</v>
      </c>
      <c r="R8" s="203">
        <v>73.232436042529343</v>
      </c>
      <c r="S8" s="203">
        <v>71.176454928967019</v>
      </c>
      <c r="T8" s="203">
        <v>67.367930618592595</v>
      </c>
      <c r="U8" s="203">
        <v>63.886675184032448</v>
      </c>
      <c r="V8" s="203">
        <v>60.70299893442418</v>
      </c>
      <c r="W8" s="203">
        <v>48.946610012443514</v>
      </c>
      <c r="X8" s="203">
        <v>46.948698579079135</v>
      </c>
      <c r="Y8" s="203">
        <v>45.118686937178836</v>
      </c>
      <c r="Z8" s="203">
        <v>43.441528910054124</v>
      </c>
      <c r="AA8" s="204">
        <v>588.8233103200422</v>
      </c>
    </row>
    <row r="9" spans="1:27" x14ac:dyDescent="0.25">
      <c r="A9" s="5" t="s">
        <v>33</v>
      </c>
      <c r="B9" s="7">
        <v>0</v>
      </c>
      <c r="C9" s="7">
        <v>0</v>
      </c>
      <c r="D9" s="7">
        <v>26.970161343115123</v>
      </c>
      <c r="E9" s="7">
        <v>26.970161343115123</v>
      </c>
      <c r="F9" s="7">
        <v>26.970161343115123</v>
      </c>
      <c r="G9" s="7">
        <v>26.970161343115123</v>
      </c>
      <c r="H9" s="7">
        <v>26.970161343115123</v>
      </c>
      <c r="I9" s="7">
        <v>26.970161343115123</v>
      </c>
      <c r="J9" s="7">
        <v>26.970161343115123</v>
      </c>
      <c r="K9" s="7">
        <v>26.970161343115123</v>
      </c>
      <c r="L9" s="7">
        <v>26.970161343115123</v>
      </c>
      <c r="M9" s="7">
        <v>26.970161343115123</v>
      </c>
      <c r="N9" s="13">
        <v>269.7016134311512</v>
      </c>
      <c r="O9" s="7">
        <v>0</v>
      </c>
      <c r="P9" s="7">
        <v>0</v>
      </c>
      <c r="Q9" s="7">
        <v>22.530953074774267</v>
      </c>
      <c r="R9" s="7">
        <v>22.530953074774267</v>
      </c>
      <c r="S9" s="7">
        <v>22.530953074774267</v>
      </c>
      <c r="T9" s="7">
        <v>22.530953074774267</v>
      </c>
      <c r="U9" s="7">
        <v>22.530953074774267</v>
      </c>
      <c r="V9" s="7">
        <v>22.530953074774267</v>
      </c>
      <c r="W9" s="7">
        <v>22.530953074774267</v>
      </c>
      <c r="X9" s="7">
        <v>22.530953074774267</v>
      </c>
      <c r="Y9" s="7">
        <v>22.530953074774267</v>
      </c>
      <c r="Z9" s="7">
        <v>22.530953074774267</v>
      </c>
      <c r="AA9" s="13">
        <v>225.30953074774266</v>
      </c>
    </row>
    <row r="10" spans="1:27" x14ac:dyDescent="0.25">
      <c r="A10" s="5" t="s">
        <v>34</v>
      </c>
      <c r="B10" s="7">
        <v>16.012552836701637</v>
      </c>
      <c r="C10" s="7">
        <v>32.025105673403274</v>
      </c>
      <c r="D10" s="7">
        <v>59.884262514205375</v>
      </c>
      <c r="E10" s="7">
        <v>62.379440118963913</v>
      </c>
      <c r="F10" s="7">
        <v>62.379440118963913</v>
      </c>
      <c r="G10" s="7">
        <v>62.379440118963913</v>
      </c>
      <c r="H10" s="7">
        <v>62.379440118963913</v>
      </c>
      <c r="I10" s="7">
        <v>46.733954828162787</v>
      </c>
      <c r="J10" s="7">
        <v>46.733954828162787</v>
      </c>
      <c r="K10" s="7">
        <v>46.733954828162787</v>
      </c>
      <c r="L10" s="7">
        <v>46.733954828162787</v>
      </c>
      <c r="M10" s="7">
        <v>46.733954828162787</v>
      </c>
      <c r="N10" s="13">
        <v>591.10945564097983</v>
      </c>
      <c r="O10" s="7">
        <v>0</v>
      </c>
      <c r="P10" s="7">
        <v>16.012552836701637</v>
      </c>
      <c r="Q10" s="7">
        <v>29.457784261265111</v>
      </c>
      <c r="R10" s="7">
        <v>50.701482967755084</v>
      </c>
      <c r="S10" s="7">
        <v>48.645501854192759</v>
      </c>
      <c r="T10" s="7">
        <v>44.836977543818328</v>
      </c>
      <c r="U10" s="7">
        <v>41.355722109258181</v>
      </c>
      <c r="V10" s="7">
        <v>38.172045859649913</v>
      </c>
      <c r="W10" s="7">
        <v>26.415656937669251</v>
      </c>
      <c r="X10" s="7">
        <v>24.417745504304872</v>
      </c>
      <c r="Y10" s="7">
        <v>22.587733862404569</v>
      </c>
      <c r="Z10" s="7">
        <v>20.910575835279857</v>
      </c>
      <c r="AA10" s="13">
        <v>363.5137795722996</v>
      </c>
    </row>
    <row r="11" spans="1:27" s="4" customFormat="1" x14ac:dyDescent="0.25">
      <c r="A11" s="199" t="s">
        <v>7</v>
      </c>
      <c r="B11" s="212">
        <v>53.411328310222004</v>
      </c>
      <c r="C11" s="212">
        <v>160.04383980339324</v>
      </c>
      <c r="D11" s="212">
        <v>319.70738935224102</v>
      </c>
      <c r="E11" s="212">
        <v>302.22143480835564</v>
      </c>
      <c r="F11" s="212">
        <v>278.12891869359783</v>
      </c>
      <c r="G11" s="212">
        <v>292.80242701638946</v>
      </c>
      <c r="H11" s="212">
        <v>312.42673424024053</v>
      </c>
      <c r="I11" s="212">
        <v>323.0979089342112</v>
      </c>
      <c r="J11" s="212">
        <v>336.34706916493849</v>
      </c>
      <c r="K11" s="212">
        <v>351.83258408671065</v>
      </c>
      <c r="L11" s="212">
        <v>373.15917259029084</v>
      </c>
      <c r="M11" s="212">
        <v>387.55541036670525</v>
      </c>
      <c r="N11" s="213">
        <v>3490.734217367296</v>
      </c>
      <c r="O11" s="212">
        <v>76.30189758603143</v>
      </c>
      <c r="P11" s="212">
        <v>223.58080192213689</v>
      </c>
      <c r="Q11" s="212">
        <v>336.84774517347449</v>
      </c>
      <c r="R11" s="212">
        <v>332.10441300415846</v>
      </c>
      <c r="S11" s="212">
        <v>385.98929900849987</v>
      </c>
      <c r="T11" s="212">
        <v>528.48603199718616</v>
      </c>
      <c r="U11" s="212">
        <v>718.13729240692464</v>
      </c>
      <c r="V11" s="212">
        <v>1438.1097638718509</v>
      </c>
      <c r="W11" s="212">
        <v>1446.335073674883</v>
      </c>
      <c r="X11" s="212">
        <v>1449.0021590722338</v>
      </c>
      <c r="Y11" s="212">
        <v>1395.1250862169882</v>
      </c>
      <c r="Z11" s="212">
        <v>1335.0369772838303</v>
      </c>
      <c r="AA11" s="213">
        <v>9665.0565412182004</v>
      </c>
    </row>
    <row r="12" spans="1:27" x14ac:dyDescent="0.25">
      <c r="A12" s="5" t="s">
        <v>16</v>
      </c>
      <c r="B12" s="7">
        <v>46.439340310222001</v>
      </c>
      <c r="C12" s="7">
        <v>139.31802093066597</v>
      </c>
      <c r="D12" s="7">
        <v>276.60270089884136</v>
      </c>
      <c r="E12" s="7">
        <v>204.8490488086199</v>
      </c>
      <c r="F12" s="7">
        <v>155.23663533281217</v>
      </c>
      <c r="G12" s="7">
        <v>145.51258648238178</v>
      </c>
      <c r="H12" s="7">
        <v>134.84297498063648</v>
      </c>
      <c r="I12" s="7">
        <v>134.74570546435621</v>
      </c>
      <c r="J12" s="7">
        <v>135.38346551741543</v>
      </c>
      <c r="K12" s="7">
        <v>136.18334054881768</v>
      </c>
      <c r="L12" s="7">
        <v>137.91569845016301</v>
      </c>
      <c r="M12" s="7">
        <v>139.73615932717109</v>
      </c>
      <c r="N12" s="13">
        <v>1786.765677052103</v>
      </c>
      <c r="O12" s="7">
        <v>66.341914728888568</v>
      </c>
      <c r="P12" s="7">
        <v>193.97248924681222</v>
      </c>
      <c r="Q12" s="7">
        <v>289.87684671142995</v>
      </c>
      <c r="R12" s="7">
        <v>203.15491075801566</v>
      </c>
      <c r="S12" s="7">
        <v>160.42084399158074</v>
      </c>
      <c r="T12" s="7">
        <v>156.75940856169865</v>
      </c>
      <c r="U12" s="7">
        <v>151.94369253285993</v>
      </c>
      <c r="V12" s="7">
        <v>154.95504469239188</v>
      </c>
      <c r="W12" s="7">
        <v>159.96388431116813</v>
      </c>
      <c r="X12" s="7">
        <v>166.92174203213028</v>
      </c>
      <c r="Y12" s="7">
        <v>175.74820178381339</v>
      </c>
      <c r="Z12" s="7">
        <v>178.73726535270413</v>
      </c>
      <c r="AA12" s="13">
        <v>2058.7962447034934</v>
      </c>
    </row>
    <row r="13" spans="1:27" x14ac:dyDescent="0.25">
      <c r="A13" s="5" t="s">
        <v>18</v>
      </c>
      <c r="B13" s="7">
        <v>0</v>
      </c>
      <c r="C13" s="7">
        <v>0</v>
      </c>
      <c r="D13" s="7">
        <v>2.0333409624905698</v>
      </c>
      <c r="E13" s="7">
        <v>4.0571990486317304</v>
      </c>
      <c r="F13" s="7">
        <v>3.8295715267738899</v>
      </c>
      <c r="G13" s="7">
        <v>5.1444470754054237</v>
      </c>
      <c r="H13" s="7">
        <v>6.2792613432909263</v>
      </c>
      <c r="I13" s="7">
        <v>7.8259515957864494</v>
      </c>
      <c r="J13" s="7">
        <v>9.5315031684577036</v>
      </c>
      <c r="K13" s="7">
        <v>11.381297900330395</v>
      </c>
      <c r="L13" s="7">
        <v>13.577213104382878</v>
      </c>
      <c r="M13" s="7">
        <v>14.08910749358256</v>
      </c>
      <c r="N13" s="13">
        <v>77.748893219132526</v>
      </c>
      <c r="O13" s="7">
        <v>0</v>
      </c>
      <c r="P13" s="7">
        <v>0</v>
      </c>
      <c r="Q13" s="7">
        <v>8.2620424824701217</v>
      </c>
      <c r="R13" s="7">
        <v>4.3552131999837229</v>
      </c>
      <c r="S13" s="7">
        <v>4.6840584833647938</v>
      </c>
      <c r="T13" s="7">
        <v>7.7233021468884715</v>
      </c>
      <c r="U13" s="7">
        <v>13.15967985953705</v>
      </c>
      <c r="V13" s="7">
        <v>20.349615803691108</v>
      </c>
      <c r="W13" s="7">
        <v>20.893901770700921</v>
      </c>
      <c r="X13" s="7">
        <v>17.010367658924906</v>
      </c>
      <c r="Y13" s="7">
        <v>13.34542064106239</v>
      </c>
      <c r="Z13" s="7">
        <v>10.156260142371366</v>
      </c>
      <c r="AA13" s="13">
        <v>119.93986218899485</v>
      </c>
    </row>
    <row r="14" spans="1:27" x14ac:dyDescent="0.25">
      <c r="A14" s="5" t="s">
        <v>27</v>
      </c>
      <c r="B14" s="7">
        <v>0</v>
      </c>
      <c r="C14" s="7">
        <v>0</v>
      </c>
      <c r="D14" s="7">
        <v>0</v>
      </c>
      <c r="E14" s="7">
        <v>29.210118628416296</v>
      </c>
      <c r="F14" s="7">
        <v>0</v>
      </c>
      <c r="G14" s="7">
        <v>0.45983658538773398</v>
      </c>
      <c r="H14" s="7">
        <v>0.89837092722135026</v>
      </c>
      <c r="I14" s="7">
        <v>0.91984982521310599</v>
      </c>
      <c r="J14" s="7">
        <v>0.95296615081167602</v>
      </c>
      <c r="K14" s="7">
        <v>0.9927477664805906</v>
      </c>
      <c r="L14" s="7">
        <v>1.064407530426621</v>
      </c>
      <c r="M14" s="7">
        <v>1.1131141064663836</v>
      </c>
      <c r="N14" s="13">
        <v>35.611411520423758</v>
      </c>
      <c r="O14" s="7">
        <v>0</v>
      </c>
      <c r="P14" s="7">
        <v>0</v>
      </c>
      <c r="Q14" s="7">
        <v>-4.1900440158624974</v>
      </c>
      <c r="R14" s="7">
        <v>30.216054712443736</v>
      </c>
      <c r="S14" s="7">
        <v>0</v>
      </c>
      <c r="T14" s="7">
        <v>0.98917792118825787</v>
      </c>
      <c r="U14" s="7">
        <v>3.4395449293776323</v>
      </c>
      <c r="V14" s="7">
        <v>3.6613577880373214</v>
      </c>
      <c r="W14" s="7">
        <v>0.57069772368816984</v>
      </c>
      <c r="X14" s="7">
        <v>0.51554501475328607</v>
      </c>
      <c r="Y14" s="7">
        <v>0.48709828188819415</v>
      </c>
      <c r="Z14" s="7">
        <v>0.48059898408746449</v>
      </c>
      <c r="AA14" s="13">
        <v>36.170031339601564</v>
      </c>
    </row>
    <row r="15" spans="1:27" x14ac:dyDescent="0.25">
      <c r="A15" s="5" t="s">
        <v>19</v>
      </c>
      <c r="B15" s="7">
        <v>0</v>
      </c>
      <c r="C15" s="7">
        <v>0</v>
      </c>
      <c r="D15" s="7">
        <v>0</v>
      </c>
      <c r="E15" s="7">
        <v>41.964700233109809</v>
      </c>
      <c r="F15" s="7">
        <v>91.610484778817437</v>
      </c>
      <c r="G15" s="7">
        <v>109.19785578657418</v>
      </c>
      <c r="H15" s="7">
        <v>129.69559199868974</v>
      </c>
      <c r="I15" s="7">
        <v>133.00540265811281</v>
      </c>
      <c r="J15" s="7">
        <v>136.61656431172125</v>
      </c>
      <c r="K15" s="7">
        <v>140.62175215914002</v>
      </c>
      <c r="L15" s="7">
        <v>145.92763109630417</v>
      </c>
      <c r="M15" s="7">
        <v>151.80495572575222</v>
      </c>
      <c r="N15" s="13">
        <v>1080.4449387482216</v>
      </c>
      <c r="O15" s="7">
        <v>0</v>
      </c>
      <c r="P15" s="7">
        <v>0</v>
      </c>
      <c r="Q15" s="7">
        <v>0</v>
      </c>
      <c r="R15" s="7">
        <v>70.900357325503805</v>
      </c>
      <c r="S15" s="7">
        <v>188.20630721196937</v>
      </c>
      <c r="T15" s="7">
        <v>275.67482883597114</v>
      </c>
      <c r="U15" s="7">
        <v>392.54752731303176</v>
      </c>
      <c r="V15" s="7">
        <v>447.17135039442724</v>
      </c>
      <c r="W15" s="7">
        <v>488.23095822249172</v>
      </c>
      <c r="X15" s="7">
        <v>562.32079669890982</v>
      </c>
      <c r="Y15" s="7">
        <v>1133.3021563789162</v>
      </c>
      <c r="Z15" s="7">
        <v>1073.592435330336</v>
      </c>
      <c r="AA15" s="13">
        <v>4631.9467177115566</v>
      </c>
    </row>
    <row r="16" spans="1:27" x14ac:dyDescent="0.25">
      <c r="A16" s="5" t="s">
        <v>20</v>
      </c>
      <c r="B16" s="7">
        <v>0</v>
      </c>
      <c r="C16" s="7">
        <v>0</v>
      </c>
      <c r="D16" s="7">
        <v>0</v>
      </c>
      <c r="E16" s="7">
        <v>0.20283711717850395</v>
      </c>
      <c r="F16" s="7">
        <v>7.3204817172103986</v>
      </c>
      <c r="G16" s="7">
        <v>11.188709426695127</v>
      </c>
      <c r="H16" s="7">
        <v>17.206364065566106</v>
      </c>
      <c r="I16" s="7">
        <v>22.619545256757334</v>
      </c>
      <c r="J16" s="7">
        <v>29.014795546812337</v>
      </c>
      <c r="K16" s="7">
        <v>36.709553155068249</v>
      </c>
      <c r="L16" s="7">
        <v>46.879582805492504</v>
      </c>
      <c r="M16" s="7">
        <v>51.768422229946054</v>
      </c>
      <c r="N16" s="13">
        <v>222.91029132072663</v>
      </c>
      <c r="O16" s="7">
        <v>0</v>
      </c>
      <c r="P16" s="7">
        <v>0</v>
      </c>
      <c r="Q16" s="7">
        <v>0</v>
      </c>
      <c r="R16" s="7">
        <v>0.16427097829654258</v>
      </c>
      <c r="S16" s="7">
        <v>4.4026263898514628</v>
      </c>
      <c r="T16" s="7">
        <v>47.167829442826132</v>
      </c>
      <c r="U16" s="7">
        <v>97.823226138610039</v>
      </c>
      <c r="V16" s="7">
        <v>196.0667962472869</v>
      </c>
      <c r="W16" s="7">
        <v>705.23550725917164</v>
      </c>
      <c r="X16" s="7">
        <v>630.69108072858603</v>
      </c>
      <c r="Y16" s="7">
        <v>0</v>
      </c>
      <c r="Z16" s="7">
        <v>0</v>
      </c>
      <c r="AA16" s="13">
        <v>1681.5513371846289</v>
      </c>
    </row>
    <row r="17" spans="1:34" x14ac:dyDescent="0.25">
      <c r="A17" s="5" t="s">
        <v>28</v>
      </c>
      <c r="B17" s="7">
        <v>0</v>
      </c>
      <c r="C17" s="7">
        <v>0</v>
      </c>
      <c r="D17" s="7">
        <v>0</v>
      </c>
      <c r="E17" s="7">
        <v>5.8712683360829629</v>
      </c>
      <c r="F17" s="7">
        <v>0</v>
      </c>
      <c r="G17" s="7">
        <v>0.42644320929754542</v>
      </c>
      <c r="H17" s="7">
        <v>1.558529092542642</v>
      </c>
      <c r="I17" s="7">
        <v>1.7073966252492312</v>
      </c>
      <c r="J17" s="7">
        <v>1.886968464983596</v>
      </c>
      <c r="K17" s="7">
        <v>2.1042899070187957</v>
      </c>
      <c r="L17" s="7">
        <v>2.3994959973946379</v>
      </c>
      <c r="M17" s="7">
        <v>2.5982971343515828</v>
      </c>
      <c r="N17" s="13">
        <v>18.552688766920994</v>
      </c>
      <c r="O17" s="7">
        <v>0</v>
      </c>
      <c r="P17" s="7">
        <v>0</v>
      </c>
      <c r="Q17" s="7">
        <v>0</v>
      </c>
      <c r="R17" s="7">
        <v>4.3821123555482444</v>
      </c>
      <c r="S17" s="7">
        <v>0</v>
      </c>
      <c r="T17" s="7">
        <v>1.5135761757051114</v>
      </c>
      <c r="U17" s="7">
        <v>8.4092213711297745</v>
      </c>
      <c r="V17" s="7">
        <v>544.40124783395459</v>
      </c>
      <c r="W17" s="7">
        <v>0</v>
      </c>
      <c r="X17" s="7">
        <v>0</v>
      </c>
      <c r="Y17" s="7">
        <v>0</v>
      </c>
      <c r="Z17" s="7">
        <v>0</v>
      </c>
      <c r="AA17" s="13">
        <v>558.70615773633767</v>
      </c>
    </row>
    <row r="18" spans="1:34" x14ac:dyDescent="0.25">
      <c r="A18" s="5" t="s">
        <v>22</v>
      </c>
      <c r="B18" s="7">
        <v>6.9719880000000005</v>
      </c>
      <c r="C18" s="7">
        <v>20.72581887272727</v>
      </c>
      <c r="D18" s="7">
        <v>41.071347490909091</v>
      </c>
      <c r="E18" s="7">
        <v>16.066262636316491</v>
      </c>
      <c r="F18" s="7">
        <v>20.13174533798394</v>
      </c>
      <c r="G18" s="7">
        <v>20.872548450647706</v>
      </c>
      <c r="H18" s="7">
        <v>21.945641832293301</v>
      </c>
      <c r="I18" s="7">
        <v>22.274057508736089</v>
      </c>
      <c r="J18" s="7">
        <v>22.960806004736448</v>
      </c>
      <c r="K18" s="7">
        <v>23.839602649854911</v>
      </c>
      <c r="L18" s="7">
        <v>25.395143606126993</v>
      </c>
      <c r="M18" s="7">
        <v>26.445354349435309</v>
      </c>
      <c r="N18" s="13">
        <v>268.70031673976752</v>
      </c>
      <c r="O18" s="7">
        <v>9.9599828571428564</v>
      </c>
      <c r="P18" s="7">
        <v>29.608312675324676</v>
      </c>
      <c r="Q18" s="7">
        <v>42.898899995436899</v>
      </c>
      <c r="R18" s="7">
        <v>18.931493674366745</v>
      </c>
      <c r="S18" s="7">
        <v>28.275462931733482</v>
      </c>
      <c r="T18" s="7">
        <v>38.657908912908439</v>
      </c>
      <c r="U18" s="7">
        <v>50.814400262378477</v>
      </c>
      <c r="V18" s="7">
        <v>71.504351112061883</v>
      </c>
      <c r="W18" s="7">
        <v>71.44012438766228</v>
      </c>
      <c r="X18" s="7">
        <v>71.542626938929459</v>
      </c>
      <c r="Y18" s="7">
        <v>72.242209131307959</v>
      </c>
      <c r="Z18" s="7">
        <v>72.070417474331435</v>
      </c>
      <c r="AA18" s="13">
        <v>577.9461903535846</v>
      </c>
    </row>
    <row r="19" spans="1:34" x14ac:dyDescent="0.25">
      <c r="A19" s="202" t="s">
        <v>8</v>
      </c>
      <c r="B19" s="203">
        <v>0</v>
      </c>
      <c r="C19" s="203">
        <v>-8.6607377971123431E-3</v>
      </c>
      <c r="D19" s="203">
        <v>2.251386228815297</v>
      </c>
      <c r="E19" s="203">
        <v>2.7504026877133256</v>
      </c>
      <c r="F19" s="203">
        <v>2.8679894833309261</v>
      </c>
      <c r="G19" s="203">
        <v>3.3166795639864954</v>
      </c>
      <c r="H19" s="203">
        <v>13.214051363838093</v>
      </c>
      <c r="I19" s="203">
        <v>11.151406164351512</v>
      </c>
      <c r="J19" s="203">
        <v>7.9919092577800699</v>
      </c>
      <c r="K19" s="203">
        <v>4.2591569112213845</v>
      </c>
      <c r="L19" s="203">
        <v>0.46087131979317475</v>
      </c>
      <c r="M19" s="203">
        <v>0</v>
      </c>
      <c r="N19" s="204">
        <v>49.211755925479913</v>
      </c>
      <c r="O19" s="203">
        <v>0</v>
      </c>
      <c r="P19" s="203">
        <v>0.94790294464963054</v>
      </c>
      <c r="Q19" s="203">
        <v>3.5305916133083128</v>
      </c>
      <c r="R19" s="203">
        <v>5.1422868003692992</v>
      </c>
      <c r="S19" s="203">
        <v>6.0889950059064581</v>
      </c>
      <c r="T19" s="203">
        <v>7.2109019871342062</v>
      </c>
      <c r="U19" s="203">
        <v>29.950413413164277</v>
      </c>
      <c r="V19" s="203">
        <v>26.832955190008938</v>
      </c>
      <c r="W19" s="203">
        <v>20.544541536414727</v>
      </c>
      <c r="X19" s="203">
        <v>11.76476159079844</v>
      </c>
      <c r="Y19" s="203">
        <v>1.3788250738205037</v>
      </c>
      <c r="Z19" s="203">
        <v>0</v>
      </c>
      <c r="AA19" s="204">
        <v>113.3921751555748</v>
      </c>
    </row>
    <row r="20" spans="1:34" x14ac:dyDescent="0.25">
      <c r="A20" s="5" t="s">
        <v>23</v>
      </c>
      <c r="B20" s="7">
        <v>0</v>
      </c>
      <c r="C20" s="7">
        <v>0.94790294464963054</v>
      </c>
      <c r="D20" s="7">
        <v>2.251386228815297</v>
      </c>
      <c r="E20" s="7">
        <v>2.7504026877133256</v>
      </c>
      <c r="F20" s="7">
        <v>2.8679894833309261</v>
      </c>
      <c r="G20" s="7">
        <v>3.3166795639864954</v>
      </c>
      <c r="H20" s="7">
        <v>13.214051363838093</v>
      </c>
      <c r="I20" s="7">
        <v>11.151406164351512</v>
      </c>
      <c r="J20" s="7">
        <v>7.9919092577800699</v>
      </c>
      <c r="K20" s="7">
        <v>4.2591569112213845</v>
      </c>
      <c r="L20" s="7">
        <v>0.46087131979317475</v>
      </c>
      <c r="M20" s="7">
        <v>0</v>
      </c>
      <c r="N20" s="13">
        <v>49.211755925479913</v>
      </c>
      <c r="O20" s="7">
        <v>0</v>
      </c>
      <c r="P20" s="7">
        <v>0.94790294464963054</v>
      </c>
      <c r="Q20" s="7">
        <v>3.5305916133083128</v>
      </c>
      <c r="R20" s="7">
        <v>5.1422868003692992</v>
      </c>
      <c r="S20" s="7">
        <v>6.0889950059064581</v>
      </c>
      <c r="T20" s="7">
        <v>7.2109019871342062</v>
      </c>
      <c r="U20" s="7">
        <v>29.950413413164277</v>
      </c>
      <c r="V20" s="7">
        <v>26.832955190008938</v>
      </c>
      <c r="W20" s="7">
        <v>20.544541536414727</v>
      </c>
      <c r="X20" s="7">
        <v>11.76476159079844</v>
      </c>
      <c r="Y20" s="7">
        <v>1.3788250738205037</v>
      </c>
      <c r="Z20" s="7">
        <v>0</v>
      </c>
      <c r="AA20" s="13">
        <v>113.3921751555748</v>
      </c>
    </row>
    <row r="21" spans="1:34" x14ac:dyDescent="0.25">
      <c r="A21" s="3"/>
      <c r="B21" s="7" t="s">
        <v>257</v>
      </c>
      <c r="C21" s="7" t="s">
        <v>257</v>
      </c>
      <c r="D21" s="7" t="s">
        <v>257</v>
      </c>
      <c r="E21" s="7" t="s">
        <v>257</v>
      </c>
      <c r="F21" s="7" t="s">
        <v>257</v>
      </c>
      <c r="G21" s="7" t="s">
        <v>257</v>
      </c>
      <c r="H21" s="7" t="s">
        <v>257</v>
      </c>
      <c r="I21" s="7" t="s">
        <v>257</v>
      </c>
      <c r="J21" s="7" t="s">
        <v>257</v>
      </c>
      <c r="K21" s="7" t="s">
        <v>257</v>
      </c>
      <c r="L21" s="7" t="s">
        <v>257</v>
      </c>
      <c r="M21" s="7" t="s">
        <v>257</v>
      </c>
      <c r="N21" s="13" t="s">
        <v>257</v>
      </c>
      <c r="O21" s="7" t="s">
        <v>257</v>
      </c>
      <c r="P21" s="7" t="s">
        <v>257</v>
      </c>
      <c r="Q21" s="7" t="s">
        <v>257</v>
      </c>
      <c r="R21" s="7" t="s">
        <v>257</v>
      </c>
      <c r="S21" s="7" t="s">
        <v>257</v>
      </c>
      <c r="T21" s="7" t="s">
        <v>257</v>
      </c>
      <c r="U21" s="7" t="s">
        <v>257</v>
      </c>
      <c r="V21" s="7" t="s">
        <v>257</v>
      </c>
      <c r="W21" s="7" t="s">
        <v>257</v>
      </c>
      <c r="X21" s="7" t="s">
        <v>257</v>
      </c>
      <c r="Y21" s="7" t="s">
        <v>257</v>
      </c>
      <c r="Z21" s="7" t="s">
        <v>257</v>
      </c>
      <c r="AA21" s="13" t="s">
        <v>257</v>
      </c>
    </row>
    <row r="22" spans="1:34" ht="15.75" thickBot="1" x14ac:dyDescent="0.3">
      <c r="A22" s="209" t="s">
        <v>4</v>
      </c>
      <c r="B22" s="210">
        <v>69.423881146923634</v>
      </c>
      <c r="C22" s="210">
        <v>192.06028473899943</v>
      </c>
      <c r="D22" s="210">
        <v>456.64306610504349</v>
      </c>
      <c r="E22" s="210">
        <v>489.98117229148136</v>
      </c>
      <c r="F22" s="210">
        <v>513.83610963900776</v>
      </c>
      <c r="G22" s="210">
        <v>576.78817470912168</v>
      </c>
      <c r="H22" s="210">
        <v>654.13972039949101</v>
      </c>
      <c r="I22" s="210">
        <v>694.93263126984061</v>
      </c>
      <c r="J22" s="210">
        <v>728.93722792732979</v>
      </c>
      <c r="K22" s="210">
        <v>764.60492383587666</v>
      </c>
      <c r="L22" s="210">
        <v>806.04816008136186</v>
      </c>
      <c r="M22" s="210">
        <v>843.8984598713165</v>
      </c>
      <c r="N22" s="211">
        <v>6792.2503756982405</v>
      </c>
      <c r="O22" s="210">
        <v>76.30189758603143</v>
      </c>
      <c r="P22" s="210">
        <v>240.54125770348816</v>
      </c>
      <c r="Q22" s="210">
        <v>455.5330875774132</v>
      </c>
      <c r="R22" s="210">
        <v>536.81116275623913</v>
      </c>
      <c r="S22" s="210">
        <v>652.75278930714637</v>
      </c>
      <c r="T22" s="210">
        <v>855.72891842127706</v>
      </c>
      <c r="U22" s="210">
        <v>1127.8044482770765</v>
      </c>
      <c r="V22" s="210">
        <v>1904.6417987238301</v>
      </c>
      <c r="W22" s="210">
        <v>1926.4053126785827</v>
      </c>
      <c r="X22" s="210">
        <v>1949.8777134242482</v>
      </c>
      <c r="Y22" s="210">
        <v>1915.36769913742</v>
      </c>
      <c r="Z22" s="210">
        <v>1883.8066138306126</v>
      </c>
      <c r="AA22" s="211">
        <v>13525.572699423368</v>
      </c>
    </row>
    <row r="23" spans="1:34" ht="15.75" thickBot="1" x14ac:dyDescent="0.3">
      <c r="B23" s="1"/>
      <c r="C23" s="1"/>
      <c r="D23" s="1"/>
      <c r="E23" s="1"/>
      <c r="F23" s="1"/>
      <c r="G23" s="1"/>
      <c r="H23" s="1"/>
      <c r="I23" s="1"/>
      <c r="J23" s="1"/>
      <c r="K23" s="1"/>
      <c r="L23" s="1"/>
      <c r="O23" s="6"/>
      <c r="P23" s="6"/>
      <c r="Q23" s="6"/>
      <c r="R23" s="6"/>
      <c r="S23" s="6"/>
      <c r="T23" s="6"/>
      <c r="U23" s="6"/>
      <c r="V23" s="6"/>
      <c r="W23" s="6"/>
      <c r="X23" s="6"/>
      <c r="Y23" s="6"/>
      <c r="Z23" s="6"/>
      <c r="AA23" s="6"/>
      <c r="AB23" s="6"/>
      <c r="AC23" s="6"/>
      <c r="AD23" s="6"/>
      <c r="AE23" s="6"/>
      <c r="AF23" s="6"/>
      <c r="AG23" s="6"/>
      <c r="AH23" s="6"/>
    </row>
    <row r="24" spans="1:34" x14ac:dyDescent="0.25">
      <c r="A24" s="10" t="str">
        <f>A3</f>
        <v>Investeringen (mln. euro)</v>
      </c>
      <c r="B24" s="253" t="s">
        <v>12</v>
      </c>
      <c r="C24" s="253"/>
      <c r="D24" s="253"/>
      <c r="E24" s="253"/>
      <c r="F24" s="253"/>
      <c r="G24" s="253"/>
      <c r="H24" s="253"/>
      <c r="I24" s="253"/>
      <c r="J24" s="253"/>
      <c r="K24" s="253"/>
      <c r="L24" s="253"/>
      <c r="M24" s="253"/>
      <c r="N24" s="254"/>
      <c r="O24" s="253" t="s">
        <v>13</v>
      </c>
      <c r="P24" s="253"/>
      <c r="Q24" s="253"/>
      <c r="R24" s="253"/>
      <c r="S24" s="253"/>
      <c r="T24" s="253"/>
      <c r="U24" s="253"/>
      <c r="V24" s="253"/>
      <c r="W24" s="253"/>
      <c r="X24" s="253"/>
      <c r="Y24" s="253"/>
      <c r="Z24" s="253"/>
      <c r="AA24" s="254"/>
    </row>
    <row r="25" spans="1:34" ht="45.75" customHeight="1" thickBot="1" x14ac:dyDescent="0.3">
      <c r="A25" s="11" t="s">
        <v>257</v>
      </c>
      <c r="B25" s="12">
        <v>2019</v>
      </c>
      <c r="C25" s="12">
        <v>2020</v>
      </c>
      <c r="D25" s="12">
        <v>2021</v>
      </c>
      <c r="E25" s="12">
        <v>2022</v>
      </c>
      <c r="F25" s="12">
        <v>2023</v>
      </c>
      <c r="G25" s="12">
        <v>2024</v>
      </c>
      <c r="H25" s="12">
        <v>2025</v>
      </c>
      <c r="I25" s="12">
        <v>2026</v>
      </c>
      <c r="J25" s="12">
        <v>2027</v>
      </c>
      <c r="K25" s="12">
        <v>2028</v>
      </c>
      <c r="L25" s="12">
        <v>2029</v>
      </c>
      <c r="M25" s="12">
        <v>2030</v>
      </c>
      <c r="N25" s="20" t="s">
        <v>14</v>
      </c>
      <c r="O25" s="12">
        <v>2019</v>
      </c>
      <c r="P25" s="12">
        <v>2020</v>
      </c>
      <c r="Q25" s="12">
        <v>2021</v>
      </c>
      <c r="R25" s="12">
        <v>2022</v>
      </c>
      <c r="S25" s="12">
        <v>2023</v>
      </c>
      <c r="T25" s="12">
        <v>2024</v>
      </c>
      <c r="U25" s="12">
        <v>2025</v>
      </c>
      <c r="V25" s="12">
        <v>2026</v>
      </c>
      <c r="W25" s="12">
        <v>2027</v>
      </c>
      <c r="X25" s="12">
        <v>2028</v>
      </c>
      <c r="Y25" s="12">
        <v>2029</v>
      </c>
      <c r="Z25" s="12">
        <v>2030</v>
      </c>
      <c r="AA25" s="20" t="s">
        <v>14</v>
      </c>
    </row>
    <row r="26" spans="1:34" x14ac:dyDescent="0.25">
      <c r="A26" s="22" t="s">
        <v>15</v>
      </c>
      <c r="B26" s="255" t="s">
        <v>216</v>
      </c>
      <c r="C26" s="255"/>
      <c r="D26" s="255"/>
      <c r="E26" s="255"/>
      <c r="F26" s="255"/>
      <c r="G26" s="255"/>
      <c r="H26" s="255"/>
      <c r="I26" s="255"/>
      <c r="J26" s="255"/>
      <c r="K26" s="255"/>
      <c r="L26" s="255"/>
      <c r="M26" s="255"/>
      <c r="N26" s="214">
        <f>SUM(N27:N29)</f>
        <v>776.43645757018533</v>
      </c>
      <c r="O26" s="255" t="s">
        <v>216</v>
      </c>
      <c r="P26" s="255"/>
      <c r="Q26" s="255"/>
      <c r="R26" s="255"/>
      <c r="S26" s="255"/>
      <c r="T26" s="255"/>
      <c r="U26" s="255"/>
      <c r="V26" s="255"/>
      <c r="W26" s="255"/>
      <c r="X26" s="255"/>
      <c r="Y26" s="255"/>
      <c r="Z26" s="255"/>
      <c r="AA26" s="214">
        <f>SUM(AA27:AA29)</f>
        <v>3895.8318299538232</v>
      </c>
    </row>
    <row r="27" spans="1:34" x14ac:dyDescent="0.25">
      <c r="A27" s="23" t="s">
        <v>9</v>
      </c>
      <c r="B27" s="256"/>
      <c r="C27" s="256"/>
      <c r="D27" s="256"/>
      <c r="E27" s="256"/>
      <c r="F27" s="256"/>
      <c r="G27" s="256"/>
      <c r="H27" s="256"/>
      <c r="I27" s="256"/>
      <c r="J27" s="256"/>
      <c r="K27" s="256"/>
      <c r="L27" s="256"/>
      <c r="M27" s="256"/>
      <c r="N27" s="27">
        <v>293.74980323454145</v>
      </c>
      <c r="O27" s="256"/>
      <c r="P27" s="256"/>
      <c r="Q27" s="256"/>
      <c r="R27" s="256"/>
      <c r="S27" s="256"/>
      <c r="T27" s="256"/>
      <c r="U27" s="256"/>
      <c r="V27" s="256"/>
      <c r="W27" s="256"/>
      <c r="X27" s="256"/>
      <c r="Y27" s="256"/>
      <c r="Z27" s="256"/>
      <c r="AA27" s="27">
        <v>1449.2117996988711</v>
      </c>
    </row>
    <row r="28" spans="1:34" x14ac:dyDescent="0.25">
      <c r="A28" s="23" t="s">
        <v>10</v>
      </c>
      <c r="B28" s="256"/>
      <c r="C28" s="256"/>
      <c r="D28" s="256"/>
      <c r="E28" s="256"/>
      <c r="F28" s="256"/>
      <c r="G28" s="256"/>
      <c r="H28" s="256"/>
      <c r="I28" s="256"/>
      <c r="J28" s="256"/>
      <c r="K28" s="256"/>
      <c r="L28" s="256"/>
      <c r="M28" s="256"/>
      <c r="N28" s="27">
        <v>0</v>
      </c>
      <c r="O28" s="256"/>
      <c r="P28" s="256"/>
      <c r="Q28" s="256"/>
      <c r="R28" s="256"/>
      <c r="S28" s="256"/>
      <c r="T28" s="256"/>
      <c r="U28" s="256"/>
      <c r="V28" s="256"/>
      <c r="W28" s="256"/>
      <c r="X28" s="256"/>
      <c r="Y28" s="256"/>
      <c r="Z28" s="256"/>
      <c r="AA28" s="27">
        <v>922.14203627996494</v>
      </c>
    </row>
    <row r="29" spans="1:34" ht="15.75" thickBot="1" x14ac:dyDescent="0.3">
      <c r="A29" s="24" t="s">
        <v>35</v>
      </c>
      <c r="B29" s="257"/>
      <c r="C29" s="257"/>
      <c r="D29" s="257"/>
      <c r="E29" s="257"/>
      <c r="F29" s="257"/>
      <c r="G29" s="257"/>
      <c r="H29" s="257"/>
      <c r="I29" s="257"/>
      <c r="J29" s="257"/>
      <c r="K29" s="257"/>
      <c r="L29" s="257"/>
      <c r="M29" s="257"/>
      <c r="N29" s="28">
        <v>482.68665433564388</v>
      </c>
      <c r="O29" s="257"/>
      <c r="P29" s="257"/>
      <c r="Q29" s="257"/>
      <c r="R29" s="257"/>
      <c r="S29" s="257"/>
      <c r="T29" s="257"/>
      <c r="U29" s="257"/>
      <c r="V29" s="257"/>
      <c r="W29" s="257"/>
      <c r="X29" s="257"/>
      <c r="Y29" s="257"/>
      <c r="Z29" s="257"/>
      <c r="AA29" s="28">
        <v>1524.4779939749869</v>
      </c>
    </row>
  </sheetData>
  <mergeCells count="6">
    <mergeCell ref="B3:N3"/>
    <mergeCell ref="O3:AA3"/>
    <mergeCell ref="B24:N24"/>
    <mergeCell ref="O24:AA24"/>
    <mergeCell ref="B26:M29"/>
    <mergeCell ref="O26:Z2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8D21C-608F-4B55-B1AC-6BA2BDC39741}">
  <dimension ref="A1:R29"/>
  <sheetViews>
    <sheetView workbookViewId="0">
      <pane xSplit="1" ySplit="4" topLeftCell="B5" activePane="bottomRight" state="frozen"/>
      <selection pane="topRight" activeCell="C1" sqref="C1"/>
      <selection pane="bottomLeft" activeCell="A5" sqref="A5"/>
      <selection pane="bottomRight" activeCell="M23" sqref="M23"/>
    </sheetView>
  </sheetViews>
  <sheetFormatPr defaultRowHeight="15" x14ac:dyDescent="0.25"/>
  <cols>
    <col min="1" max="1" width="55.28515625" bestFit="1" customWidth="1"/>
    <col min="2" max="11" width="10.28515625" customWidth="1"/>
  </cols>
  <sheetData>
    <row r="1" spans="1:11" x14ac:dyDescent="0.25">
      <c r="A1" s="66" t="s">
        <v>155</v>
      </c>
      <c r="B1" s="22" t="s">
        <v>217</v>
      </c>
    </row>
    <row r="2" spans="1:11" ht="15.75" thickBot="1" x14ac:dyDescent="0.3">
      <c r="B2" t="s">
        <v>257</v>
      </c>
      <c r="C2" t="s">
        <v>257</v>
      </c>
      <c r="D2" t="s">
        <v>257</v>
      </c>
    </row>
    <row r="3" spans="1:11" x14ac:dyDescent="0.25">
      <c r="A3" s="10" t="s">
        <v>42</v>
      </c>
      <c r="B3" s="253" t="s">
        <v>12</v>
      </c>
      <c r="C3" s="253"/>
      <c r="D3" s="253"/>
      <c r="E3" s="253"/>
      <c r="F3" s="254"/>
      <c r="G3" s="253" t="s">
        <v>13</v>
      </c>
      <c r="H3" s="253"/>
      <c r="I3" s="253"/>
      <c r="J3" s="253"/>
      <c r="K3" s="254"/>
    </row>
    <row r="4" spans="1:11" ht="30.75" thickBot="1" x14ac:dyDescent="0.3">
      <c r="A4" s="11" t="s">
        <v>257</v>
      </c>
      <c r="B4" s="12" t="s">
        <v>46</v>
      </c>
      <c r="C4" s="12" t="s">
        <v>44</v>
      </c>
      <c r="D4" s="12" t="s">
        <v>43</v>
      </c>
      <c r="E4" s="21" t="s">
        <v>45</v>
      </c>
      <c r="F4" s="20" t="s">
        <v>47</v>
      </c>
      <c r="G4" s="12" t="s">
        <v>46</v>
      </c>
      <c r="H4" s="12" t="s">
        <v>44</v>
      </c>
      <c r="I4" s="12" t="s">
        <v>43</v>
      </c>
      <c r="J4" s="21" t="s">
        <v>45</v>
      </c>
      <c r="K4" s="20" t="s">
        <v>47</v>
      </c>
    </row>
    <row r="5" spans="1:11" x14ac:dyDescent="0.25">
      <c r="A5" s="10"/>
      <c r="B5" s="16"/>
      <c r="C5" s="16"/>
      <c r="D5" s="16"/>
      <c r="E5" s="16"/>
      <c r="F5" s="17"/>
      <c r="G5" s="16"/>
      <c r="H5" s="16"/>
      <c r="I5" s="16"/>
      <c r="J5" s="16"/>
      <c r="K5" s="17"/>
    </row>
    <row r="6" spans="1:11" x14ac:dyDescent="0.25">
      <c r="A6" s="202" t="s">
        <v>5</v>
      </c>
      <c r="B6" s="205">
        <f t="shared" ref="B6:K6" si="0">B7</f>
        <v>2391.4933333333333</v>
      </c>
      <c r="C6" s="205">
        <f t="shared" si="0"/>
        <v>298.74851851851849</v>
      </c>
      <c r="D6" s="205">
        <f t="shared" si="0"/>
        <v>0</v>
      </c>
      <c r="E6" s="205">
        <f t="shared" si="0"/>
        <v>-273.24</v>
      </c>
      <c r="F6" s="206">
        <f t="shared" si="0"/>
        <v>25.508518518518486</v>
      </c>
      <c r="G6" s="205">
        <f t="shared" si="0"/>
        <v>3158.3006727295506</v>
      </c>
      <c r="H6" s="205">
        <f t="shared" si="0"/>
        <v>298.53094972065207</v>
      </c>
      <c r="I6" s="205">
        <f t="shared" si="0"/>
        <v>0</v>
      </c>
      <c r="J6" s="205">
        <f t="shared" si="0"/>
        <v>-210.21670725115428</v>
      </c>
      <c r="K6" s="206">
        <f t="shared" si="0"/>
        <v>88.314242469497799</v>
      </c>
    </row>
    <row r="7" spans="1:11" x14ac:dyDescent="0.25">
      <c r="A7" s="5" t="s">
        <v>1</v>
      </c>
      <c r="B7" s="7">
        <v>2391.4933333333333</v>
      </c>
      <c r="C7" s="7">
        <v>298.74851851851849</v>
      </c>
      <c r="D7" s="7">
        <v>0</v>
      </c>
      <c r="E7" s="7">
        <v>-273.24</v>
      </c>
      <c r="F7" s="13">
        <f>SUM(C7:E7)</f>
        <v>25.508518518518486</v>
      </c>
      <c r="G7" s="7">
        <v>3158.3006727295506</v>
      </c>
      <c r="H7" s="7">
        <v>298.53094972065207</v>
      </c>
      <c r="I7" s="7">
        <v>0</v>
      </c>
      <c r="J7" s="7">
        <v>-210.21670725115428</v>
      </c>
      <c r="K7" s="13">
        <f>SUM(H7:J7)</f>
        <v>88.314242469497799</v>
      </c>
    </row>
    <row r="8" spans="1:11" x14ac:dyDescent="0.25">
      <c r="A8" s="202" t="s">
        <v>6</v>
      </c>
      <c r="B8" s="203">
        <f t="shared" ref="B8:K8" si="1">SUM(B9:B10)</f>
        <v>860.8110690721312</v>
      </c>
      <c r="C8" s="203">
        <f>SUM(C9:C10)</f>
        <v>55.842343252739269</v>
      </c>
      <c r="D8" s="203">
        <f t="shared" si="1"/>
        <v>-12.462881633883967</v>
      </c>
      <c r="E8" s="203">
        <f t="shared" si="1"/>
        <v>-34.502525208983698</v>
      </c>
      <c r="F8" s="204">
        <f t="shared" si="1"/>
        <v>8.8769364098716057</v>
      </c>
      <c r="G8" s="203">
        <f t="shared" si="1"/>
        <v>588.8233103200422</v>
      </c>
      <c r="H8" s="203">
        <f t="shared" si="1"/>
        <v>38.198014165348454</v>
      </c>
      <c r="I8" s="203">
        <f t="shared" si="1"/>
        <v>-12.462881633883967</v>
      </c>
      <c r="J8" s="203">
        <f t="shared" si="1"/>
        <v>-34.502525208983698</v>
      </c>
      <c r="K8" s="204">
        <f t="shared" si="1"/>
        <v>-8.7673926775192115</v>
      </c>
    </row>
    <row r="9" spans="1:11" x14ac:dyDescent="0.25">
      <c r="A9" s="5" t="s">
        <v>40</v>
      </c>
      <c r="B9" s="7">
        <v>269.7016134311512</v>
      </c>
      <c r="C9" s="7">
        <v>17.496022779161002</v>
      </c>
      <c r="D9" s="7">
        <v>0</v>
      </c>
      <c r="E9" s="7">
        <v>-14.251794582392774</v>
      </c>
      <c r="F9" s="13">
        <f t="shared" ref="F9" si="2">SUM(C9:E9)</f>
        <v>3.244228196768228</v>
      </c>
      <c r="G9" s="7">
        <v>225.30953074774266</v>
      </c>
      <c r="H9" s="7">
        <v>14.616229514440379</v>
      </c>
      <c r="I9" s="7">
        <v>0</v>
      </c>
      <c r="J9" s="7">
        <v>-14.251794582392774</v>
      </c>
      <c r="K9" s="13">
        <f t="shared" ref="K9" si="3">SUM(H9:J9)</f>
        <v>0.36443493204760458</v>
      </c>
    </row>
    <row r="10" spans="1:11" x14ac:dyDescent="0.25">
      <c r="A10" s="5" t="s">
        <v>41</v>
      </c>
      <c r="B10" s="7">
        <v>591.10945564097995</v>
      </c>
      <c r="C10" s="7">
        <v>38.346320473578267</v>
      </c>
      <c r="D10" s="7">
        <v>-12.462881633883967</v>
      </c>
      <c r="E10" s="7">
        <v>-20.250730626590922</v>
      </c>
      <c r="F10" s="13">
        <v>5.6327082131033777</v>
      </c>
      <c r="G10" s="7">
        <v>363.51377957229954</v>
      </c>
      <c r="H10" s="7">
        <v>23.581784650908073</v>
      </c>
      <c r="I10" s="7">
        <v>-12.462881633883967</v>
      </c>
      <c r="J10" s="7">
        <v>-20.250730626590922</v>
      </c>
      <c r="K10" s="13">
        <f t="shared" ref="K10" si="4">SUM(H10:J10)</f>
        <v>-9.1318276095668161</v>
      </c>
    </row>
    <row r="11" spans="1:11" s="4" customFormat="1" x14ac:dyDescent="0.25">
      <c r="A11" s="199" t="s">
        <v>7</v>
      </c>
      <c r="B11" s="200">
        <f t="shared" ref="B11:K11" si="5">SUM(B12:B18)</f>
        <v>3490.7342173672955</v>
      </c>
      <c r="C11" s="200">
        <f t="shared" si="5"/>
        <v>178.12915374879159</v>
      </c>
      <c r="D11" s="200">
        <f t="shared" si="5"/>
        <v>1.1305786802815696</v>
      </c>
      <c r="E11" s="200">
        <f t="shared" si="5"/>
        <v>-114.94431277345859</v>
      </c>
      <c r="F11" s="201">
        <f t="shared" si="5"/>
        <v>64.315419655614548</v>
      </c>
      <c r="G11" s="200">
        <f t="shared" si="5"/>
        <v>9665.0565412181986</v>
      </c>
      <c r="H11" s="200">
        <f t="shared" si="5"/>
        <v>496.2991929428037</v>
      </c>
      <c r="I11" s="200">
        <f t="shared" si="5"/>
        <v>-11.562207931610249</v>
      </c>
      <c r="J11" s="200">
        <f t="shared" si="5"/>
        <v>-416.50606880191162</v>
      </c>
      <c r="K11" s="201">
        <f t="shared" si="5"/>
        <v>68.230916209281816</v>
      </c>
    </row>
    <row r="12" spans="1:11" x14ac:dyDescent="0.25">
      <c r="A12" s="5" t="s">
        <v>16</v>
      </c>
      <c r="B12" s="7">
        <v>1786.765677052103</v>
      </c>
      <c r="C12" s="7">
        <v>84.305771793512704</v>
      </c>
      <c r="D12" s="7">
        <v>-1.6619051844912827</v>
      </c>
      <c r="E12" s="7">
        <v>-29.106333218984481</v>
      </c>
      <c r="F12" s="13">
        <f t="shared" ref="F12:F20" si="6">SUM(C12:E12)</f>
        <v>53.537533390036934</v>
      </c>
      <c r="G12" s="7">
        <v>2058.7962447034934</v>
      </c>
      <c r="H12" s="7">
        <v>97.117687503398827</v>
      </c>
      <c r="I12" s="7">
        <v>-3.3822450985552295</v>
      </c>
      <c r="J12" s="7">
        <v>-41.063444225027261</v>
      </c>
      <c r="K12" s="13">
        <f t="shared" ref="K12:K18" si="7">SUM(H12:J12)</f>
        <v>52.671998179816335</v>
      </c>
    </row>
    <row r="13" spans="1:11" x14ac:dyDescent="0.25">
      <c r="A13" s="5" t="s">
        <v>18</v>
      </c>
      <c r="B13" s="8">
        <v>77.748893219132697</v>
      </c>
      <c r="C13" s="7">
        <v>3.6901708154247785</v>
      </c>
      <c r="D13" s="8">
        <v>-0.11453771082336117</v>
      </c>
      <c r="E13" s="8">
        <v>-1.2362061631292924</v>
      </c>
      <c r="F13" s="13">
        <f t="shared" si="6"/>
        <v>2.3394269414721247</v>
      </c>
      <c r="G13" s="8">
        <v>119.93986218899545</v>
      </c>
      <c r="H13" s="7">
        <v>5.6730531775200745</v>
      </c>
      <c r="I13" s="8">
        <v>-0.24126929026925126</v>
      </c>
      <c r="J13" s="8">
        <v>-2.5066613520289209</v>
      </c>
      <c r="K13" s="13">
        <f t="shared" si="7"/>
        <v>2.9251225352219024</v>
      </c>
    </row>
    <row r="14" spans="1:11" x14ac:dyDescent="0.25">
      <c r="A14" s="5" t="s">
        <v>27</v>
      </c>
      <c r="B14" s="7">
        <v>35.611411520423644</v>
      </c>
      <c r="C14" s="7">
        <v>1.7348497838757879</v>
      </c>
      <c r="D14" s="7">
        <v>-0.13927344390410012</v>
      </c>
      <c r="E14" s="7">
        <v>-0.50388095199563665</v>
      </c>
      <c r="F14" s="13">
        <f t="shared" si="6"/>
        <v>1.0916953879760511</v>
      </c>
      <c r="G14" s="7">
        <v>36.170031339600882</v>
      </c>
      <c r="H14" s="7">
        <v>1.7725582320169906</v>
      </c>
      <c r="I14" s="7">
        <v>-0.19454505831442281</v>
      </c>
      <c r="J14" s="7">
        <v>-0.59533732776965564</v>
      </c>
      <c r="K14" s="13">
        <f t="shared" si="7"/>
        <v>0.98267584593291213</v>
      </c>
    </row>
    <row r="15" spans="1:11" x14ac:dyDescent="0.25">
      <c r="A15" s="5" t="s">
        <v>19</v>
      </c>
      <c r="B15" s="7">
        <v>1080.4449387482216</v>
      </c>
      <c r="C15" s="7">
        <v>50.316539627958711</v>
      </c>
      <c r="D15" s="7">
        <v>2.3349003841205804</v>
      </c>
      <c r="E15" s="7">
        <v>-28.240162040500596</v>
      </c>
      <c r="F15" s="13">
        <f t="shared" si="6"/>
        <v>24.411277971578695</v>
      </c>
      <c r="G15" s="7">
        <v>4631.9467177115566</v>
      </c>
      <c r="H15" s="7">
        <v>221.52431307680865</v>
      </c>
      <c r="I15" s="7">
        <v>8.6711079140949145</v>
      </c>
      <c r="J15" s="7">
        <v>-202.01003635731112</v>
      </c>
      <c r="K15" s="13">
        <f t="shared" si="7"/>
        <v>28.185384633592435</v>
      </c>
    </row>
    <row r="16" spans="1:11" x14ac:dyDescent="0.25">
      <c r="A16" s="5" t="s">
        <v>20</v>
      </c>
      <c r="B16" s="7">
        <v>222.91029132072663</v>
      </c>
      <c r="C16" s="7">
        <v>10.274281607194958</v>
      </c>
      <c r="D16" s="7">
        <v>0.76255414937020571</v>
      </c>
      <c r="E16" s="7">
        <v>-5.8030499490430891</v>
      </c>
      <c r="F16" s="13">
        <f t="shared" si="6"/>
        <v>5.2337858075220751</v>
      </c>
      <c r="G16" s="7">
        <v>1681.5513371846291</v>
      </c>
      <c r="H16" s="7">
        <v>79.40774028573162</v>
      </c>
      <c r="I16" s="7">
        <v>-10.307464237764883</v>
      </c>
      <c r="J16" s="7">
        <v>-48.061402549226244</v>
      </c>
      <c r="K16" s="13">
        <f t="shared" si="7"/>
        <v>21.038873498740486</v>
      </c>
    </row>
    <row r="17" spans="1:18" x14ac:dyDescent="0.25">
      <c r="A17" s="5" t="s">
        <v>28</v>
      </c>
      <c r="B17" s="7">
        <v>18.552688766920937</v>
      </c>
      <c r="C17" s="7">
        <v>0.89867184989702054</v>
      </c>
      <c r="D17" s="7">
        <v>-5.1159513990472583E-2</v>
      </c>
      <c r="E17" s="7">
        <v>-0.49248419306135816</v>
      </c>
      <c r="F17" s="13">
        <f t="shared" si="6"/>
        <v>0.3550281428451898</v>
      </c>
      <c r="G17" s="7">
        <v>558.70615773633835</v>
      </c>
      <c r="H17" s="7">
        <v>26.89056648456932</v>
      </c>
      <c r="I17" s="7">
        <v>-6.1077921608013765</v>
      </c>
      <c r="J17" s="7">
        <v>-14.529070257240221</v>
      </c>
      <c r="K17" s="13">
        <f t="shared" si="7"/>
        <v>6.253704066527721</v>
      </c>
    </row>
    <row r="18" spans="1:18" x14ac:dyDescent="0.25">
      <c r="A18" s="5" t="s">
        <v>22</v>
      </c>
      <c r="B18" s="7">
        <v>268.70031673976752</v>
      </c>
      <c r="C18" s="7">
        <v>26.908868270927631</v>
      </c>
      <c r="D18" s="7">
        <v>0</v>
      </c>
      <c r="E18" s="7">
        <v>-49.562196256744144</v>
      </c>
      <c r="F18" s="13">
        <f t="shared" si="6"/>
        <v>-22.653327985816514</v>
      </c>
      <c r="G18" s="7">
        <v>577.9461903535846</v>
      </c>
      <c r="H18" s="7">
        <v>63.913274182758208</v>
      </c>
      <c r="I18" s="7">
        <v>0</v>
      </c>
      <c r="J18" s="7">
        <v>-107.74011673330817</v>
      </c>
      <c r="K18" s="13">
        <f t="shared" si="7"/>
        <v>-43.826842550549962</v>
      </c>
    </row>
    <row r="19" spans="1:18" x14ac:dyDescent="0.25">
      <c r="A19" s="202" t="s">
        <v>8</v>
      </c>
      <c r="B19" s="203">
        <f>B20</f>
        <v>49.211755925479913</v>
      </c>
      <c r="C19" s="203">
        <f>C20</f>
        <v>4.1223005124221928</v>
      </c>
      <c r="D19" s="203">
        <f t="shared" ref="D19:F19" si="8">D20</f>
        <v>0</v>
      </c>
      <c r="E19" s="203">
        <f t="shared" si="8"/>
        <v>-25.641390759079325</v>
      </c>
      <c r="F19" s="204">
        <f t="shared" si="8"/>
        <v>-21.519090246657132</v>
      </c>
      <c r="G19" s="203">
        <f>G20</f>
        <v>113.3921751555748</v>
      </c>
      <c r="H19" s="203">
        <f t="shared" ref="H19:K19" si="9">H20</f>
        <v>9.4984747639633138</v>
      </c>
      <c r="I19" s="203">
        <f t="shared" si="9"/>
        <v>0</v>
      </c>
      <c r="J19" s="203">
        <f t="shared" si="9"/>
        <v>-68.425192779374697</v>
      </c>
      <c r="K19" s="204">
        <f t="shared" si="9"/>
        <v>-58.926718015411382</v>
      </c>
    </row>
    <row r="20" spans="1:18" x14ac:dyDescent="0.25">
      <c r="A20" s="5" t="s">
        <v>23</v>
      </c>
      <c r="B20" s="7">
        <v>49.211755925479913</v>
      </c>
      <c r="C20" s="7">
        <v>4.1223005124221928</v>
      </c>
      <c r="D20" s="7">
        <v>0</v>
      </c>
      <c r="E20" s="7">
        <v>-25.641390759079325</v>
      </c>
      <c r="F20" s="13">
        <f t="shared" si="6"/>
        <v>-21.519090246657132</v>
      </c>
      <c r="G20" s="7">
        <v>113.3921751555748</v>
      </c>
      <c r="H20" s="7">
        <v>9.4984747639633138</v>
      </c>
      <c r="I20" s="7">
        <v>0</v>
      </c>
      <c r="J20" s="7">
        <v>-68.425192779374697</v>
      </c>
      <c r="K20" s="13">
        <f>SUM(H20:J20)</f>
        <v>-58.926718015411382</v>
      </c>
    </row>
    <row r="21" spans="1:18" x14ac:dyDescent="0.25">
      <c r="A21" s="3"/>
      <c r="B21" s="7"/>
      <c r="C21" s="7"/>
      <c r="D21" s="7"/>
      <c r="E21" s="7"/>
      <c r="F21" s="13" t="s">
        <v>257</v>
      </c>
      <c r="G21" s="7"/>
      <c r="H21" s="7"/>
      <c r="I21" s="7"/>
      <c r="J21" s="7"/>
      <c r="K21" s="13" t="s">
        <v>257</v>
      </c>
    </row>
    <row r="22" spans="1:18" ht="15.75" thickBot="1" x14ac:dyDescent="0.3">
      <c r="A22" s="209" t="s">
        <v>4</v>
      </c>
      <c r="B22" s="210">
        <f t="shared" ref="B22:J22" si="10">SUM(B6,B8,B11,B20)</f>
        <v>6792.2503756982405</v>
      </c>
      <c r="C22" s="210">
        <f t="shared" si="10"/>
        <v>536.84231603247156</v>
      </c>
      <c r="D22" s="210">
        <f t="shared" si="10"/>
        <v>-11.332302953602397</v>
      </c>
      <c r="E22" s="210">
        <f t="shared" si="10"/>
        <v>-448.32822874152163</v>
      </c>
      <c r="F22" s="211">
        <f t="shared" si="10"/>
        <v>77.181784337347509</v>
      </c>
      <c r="G22" s="210">
        <f t="shared" si="10"/>
        <v>13525.572699423366</v>
      </c>
      <c r="H22" s="210">
        <f t="shared" si="10"/>
        <v>842.52663159276744</v>
      </c>
      <c r="I22" s="210">
        <f t="shared" si="10"/>
        <v>-24.025089565494216</v>
      </c>
      <c r="J22" s="210">
        <f t="shared" si="10"/>
        <v>-729.65049404142428</v>
      </c>
      <c r="K22" s="211">
        <f>SUM(K6,K8,K11,K20)</f>
        <v>88.851047985849021</v>
      </c>
    </row>
    <row r="23" spans="1:18" ht="15.75" thickBot="1" x14ac:dyDescent="0.3">
      <c r="B23" s="1"/>
      <c r="C23" s="1"/>
      <c r="D23" s="1"/>
      <c r="G23" s="6"/>
      <c r="H23" s="6"/>
      <c r="I23" s="6"/>
      <c r="J23" s="6"/>
      <c r="K23" s="6"/>
      <c r="L23" s="6"/>
      <c r="M23" s="6"/>
      <c r="N23" s="6"/>
      <c r="O23" s="6"/>
      <c r="P23" s="6"/>
      <c r="Q23" s="6"/>
      <c r="R23" s="6"/>
    </row>
    <row r="24" spans="1:18" x14ac:dyDescent="0.25">
      <c r="A24" s="10" t="str">
        <f>A3</f>
        <v>Nationale kosten in zichtjaar 2030 (mln. euro)</v>
      </c>
      <c r="B24" s="253" t="s">
        <v>12</v>
      </c>
      <c r="C24" s="253"/>
      <c r="D24" s="253"/>
      <c r="E24" s="253"/>
      <c r="F24" s="254"/>
      <c r="G24" s="253" t="s">
        <v>13</v>
      </c>
      <c r="H24" s="253"/>
      <c r="I24" s="253"/>
      <c r="J24" s="253"/>
      <c r="K24" s="253"/>
    </row>
    <row r="25" spans="1:18" ht="45.75" customHeight="1" thickBot="1" x14ac:dyDescent="0.3">
      <c r="A25" s="11" t="s">
        <v>257</v>
      </c>
      <c r="B25" s="29" t="s">
        <v>46</v>
      </c>
      <c r="C25" s="29" t="s">
        <v>44</v>
      </c>
      <c r="D25" s="29" t="s">
        <v>43</v>
      </c>
      <c r="E25" s="31" t="s">
        <v>45</v>
      </c>
      <c r="F25" s="30" t="s">
        <v>47</v>
      </c>
      <c r="G25" s="29" t="s">
        <v>46</v>
      </c>
      <c r="H25" s="29" t="s">
        <v>44</v>
      </c>
      <c r="I25" s="29" t="s">
        <v>43</v>
      </c>
      <c r="J25" s="31" t="s">
        <v>45</v>
      </c>
      <c r="K25" s="30" t="s">
        <v>47</v>
      </c>
    </row>
    <row r="26" spans="1:18" x14ac:dyDescent="0.25">
      <c r="A26" s="22" t="s">
        <v>15</v>
      </c>
      <c r="B26" s="207">
        <f>SUM(B27:B29)</f>
        <v>776.43645757018533</v>
      </c>
      <c r="C26" s="207">
        <f t="shared" ref="C26:K26" si="11">SUM(C27:C29)</f>
        <v>16.869425817922409</v>
      </c>
      <c r="D26" s="207">
        <f t="shared" si="11"/>
        <v>64.140794013973803</v>
      </c>
      <c r="E26" s="207">
        <f t="shared" si="11"/>
        <v>0</v>
      </c>
      <c r="F26" s="208">
        <f t="shared" si="11"/>
        <v>81.010219831896222</v>
      </c>
      <c r="G26" s="207">
        <f t="shared" si="11"/>
        <v>3895.8318299538232</v>
      </c>
      <c r="H26" s="207">
        <f t="shared" si="11"/>
        <v>136.18180228073359</v>
      </c>
      <c r="I26" s="207">
        <f t="shared" si="11"/>
        <v>399.19031879839855</v>
      </c>
      <c r="J26" s="207">
        <f t="shared" si="11"/>
        <v>2.6513634124326724E-2</v>
      </c>
      <c r="K26" s="208">
        <f t="shared" si="11"/>
        <v>535.39863471325646</v>
      </c>
    </row>
    <row r="27" spans="1:18" x14ac:dyDescent="0.25">
      <c r="A27" s="23" t="s">
        <v>9</v>
      </c>
      <c r="B27" s="7">
        <v>293.74980323454145</v>
      </c>
      <c r="C27" s="7">
        <v>16.869425817922409</v>
      </c>
      <c r="D27" s="7">
        <v>31.125502396158215</v>
      </c>
      <c r="E27" s="7">
        <v>0</v>
      </c>
      <c r="F27" s="13">
        <f>SUM(C27:E27)</f>
        <v>47.994928214080623</v>
      </c>
      <c r="G27" s="7">
        <v>1449.2117996988711</v>
      </c>
      <c r="H27" s="7">
        <v>83.22514834148906</v>
      </c>
      <c r="I27" s="7">
        <v>133.31503495672345</v>
      </c>
      <c r="J27" s="7">
        <v>0</v>
      </c>
      <c r="K27" s="13">
        <f>SUM(H27:J27)</f>
        <v>216.54018329821253</v>
      </c>
    </row>
    <row r="28" spans="1:18" x14ac:dyDescent="0.25">
      <c r="A28" s="23" t="s">
        <v>10</v>
      </c>
      <c r="B28" s="7">
        <v>0</v>
      </c>
      <c r="C28" s="7">
        <v>0</v>
      </c>
      <c r="D28" s="7">
        <v>0</v>
      </c>
      <c r="E28" s="7">
        <v>0</v>
      </c>
      <c r="F28" s="13">
        <f>SUM(C28:E28)</f>
        <v>0</v>
      </c>
      <c r="G28" s="7">
        <v>922.14203627996494</v>
      </c>
      <c r="H28" s="7">
        <v>52.956653939244532</v>
      </c>
      <c r="I28" s="7">
        <v>84.829144937456462</v>
      </c>
      <c r="J28" s="7">
        <v>2.6513634124326724E-2</v>
      </c>
      <c r="K28" s="13">
        <f>SUM(H28:J28)</f>
        <v>137.81231251082531</v>
      </c>
    </row>
    <row r="29" spans="1:18" ht="15.75" thickBot="1" x14ac:dyDescent="0.3">
      <c r="A29" s="24" t="s">
        <v>11</v>
      </c>
      <c r="B29" s="18">
        <v>482.68665433564388</v>
      </c>
      <c r="C29" s="18">
        <v>0</v>
      </c>
      <c r="D29" s="18">
        <v>33.015291617815592</v>
      </c>
      <c r="E29" s="18">
        <v>0</v>
      </c>
      <c r="F29" s="19">
        <f>SUM(C29:E29)</f>
        <v>33.015291617815592</v>
      </c>
      <c r="G29" s="18">
        <v>1524.4779939749869</v>
      </c>
      <c r="H29" s="18">
        <v>0</v>
      </c>
      <c r="I29" s="18">
        <v>181.04613890421865</v>
      </c>
      <c r="J29" s="18">
        <v>0</v>
      </c>
      <c r="K29" s="19">
        <f>SUM(H29:J29)</f>
        <v>181.04613890421865</v>
      </c>
    </row>
  </sheetData>
  <mergeCells count="4">
    <mergeCell ref="B3:F3"/>
    <mergeCell ref="G3:K3"/>
    <mergeCell ref="B24:F24"/>
    <mergeCell ref="G24:K2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cda0108-78bf-47b1-9f7f-71cd1ada89f5">
      <Value>5</Value>
      <Value>1</Value>
    </TaxCatchAll>
    <TNOC_ClusterName xmlns="2f6a910d-138e-42c1-8e8a-320c1b7cf3f7">PBL 2019 Doorrekening Klimaatakkoord</TNOC_ClusterName>
    <lca20d149a844688b6abf34073d5c21d xmlns="acda0108-78bf-47b1-9f7f-71cd1ada89f5">
      <Terms xmlns="http://schemas.microsoft.com/office/infopath/2007/PartnerControls"/>
    </lca20d149a844688b6abf34073d5c21d>
    <TNOC_ClusterId xmlns="2f6a910d-138e-42c1-8e8a-320c1b7cf3f7">060.38515</TNOC_ClusterId>
    <n2a7a23bcc2241cb9261f9a914c7c1bb xmlns="acda0108-78bf-47b1-9f7f-71cd1ada89f5">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bac4ab11065f4f6c809c820c57e320e5 xmlns="acda0108-78bf-47b1-9f7f-71cd1ada89f5">
      <Terms xmlns="http://schemas.microsoft.com/office/infopath/2007/PartnerControls"/>
    </bac4ab11065f4f6c809c820c57e320e5>
    <cf581d8792c646118aad2c2c4ecdfa8c xmlns="acda0108-78bf-47b1-9f7f-71cd1ada89f5">
      <Terms xmlns="http://schemas.microsoft.com/office/infopath/2007/PartnerControls"/>
    </cf581d8792c646118aad2c2c4ecdfa8c>
    <h15fbb78f4cb41d290e72f301ea2865f xmlns="acda0108-78bf-47b1-9f7f-71cd1ada89f5">
      <Terms xmlns="http://schemas.microsoft.com/office/infopath/2007/PartnerControls">
        <TermInfo xmlns="http://schemas.microsoft.com/office/infopath/2007/PartnerControls">
          <TermName xmlns="http://schemas.microsoft.com/office/infopath/2007/PartnerControls">Project</TermName>
          <TermId xmlns="http://schemas.microsoft.com/office/infopath/2007/PartnerControls">fa11c4c9-105f-402c-bb40-9a56b4989397</TermId>
        </TermInfo>
      </Terms>
    </h15fbb78f4cb41d290e72f301ea2865f>
    <_dlc_DocId xmlns="acda0108-78bf-47b1-9f7f-71cd1ada89f5">HUP42PWWZAC2-1866891903-1046</_dlc_DocId>
    <_dlc_DocIdUrl xmlns="acda0108-78bf-47b1-9f7f-71cd1ada89f5">
      <Url>https://365tno.sharepoint.com/teams/P060.38515/_layouts/15/DocIdRedir.aspx?ID=HUP42PWWZAC2-1866891903-1046</Url>
      <Description>HUP42PWWZAC2-1866891903-1046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CEFCBEC4DE3ACC4A861F57DD9732A744" ma:contentTypeVersion="7" ma:contentTypeDescription=" " ma:contentTypeScope="" ma:versionID="f35f1080407c7bceb87bf53286dfa8c5">
  <xsd:schema xmlns:xsd="http://www.w3.org/2001/XMLSchema" xmlns:xs="http://www.w3.org/2001/XMLSchema" xmlns:p="http://schemas.microsoft.com/office/2006/metadata/properties" xmlns:ns2="acda0108-78bf-47b1-9f7f-71cd1ada89f5" xmlns:ns3="2f6a910d-138e-42c1-8e8a-320c1b7cf3f7" xmlns:ns5="990704a4-ae1d-41d5-bedf-5c5bc0c031d4" targetNamespace="http://schemas.microsoft.com/office/2006/metadata/properties" ma:root="true" ma:fieldsID="ee32389553874bb005353765ca706fb9" ns2:_="" ns3:_="" ns5:_="">
    <xsd:import namespace="acda0108-78bf-47b1-9f7f-71cd1ada89f5"/>
    <xsd:import namespace="2f6a910d-138e-42c1-8e8a-320c1b7cf3f7"/>
    <xsd:import namespace="990704a4-ae1d-41d5-bedf-5c5bc0c031d4"/>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2:SharedWithUsers" minOccurs="0"/>
                <xsd:element ref="ns2:SharedWithDetails" minOccurs="0"/>
                <xsd:element ref="ns5:MediaServiceAutoTags"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da0108-78bf-47b1-9f7f-71cd1ada89f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1;#Project|fa11c4c9-105f-402c-bb40-9a56b4989397"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f852dba1-004e-4ca1-98d6-29ed8be4df3f}" ma:internalName="TaxCatchAll" ma:showField="CatchAllData" ma:web="acda0108-78bf-47b1-9f7f-71cd1ada89f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852dba1-004e-4ca1-98d6-29ed8be4df3f}" ma:internalName="TaxCatchAllLabel" ma:readOnly="true" ma:showField="CatchAllDataLabel" ma:web="acda0108-78bf-47b1-9f7f-71cd1ada89f5">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PBL 2019 Doorrekening Klimaatakkoord" ma:internalName="TNOC_ClusterName">
      <xsd:simpleType>
        <xsd:restriction base="dms:Text">
          <xsd:maxLength value="255"/>
        </xsd:restriction>
      </xsd:simpleType>
    </xsd:element>
    <xsd:element name="TNOC_ClusterId" ma:index="12" nillable="true" ma:displayName="Cluster ID" ma:default="060.38515"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0704a4-ae1d-41d5-bedf-5c5bc0c031d4"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EF7885-908A-4DAE-9973-0546C782BC82}">
  <ds:schemaRefs>
    <ds:schemaRef ds:uri="http://schemas.microsoft.com/office/2006/documentManagement/types"/>
    <ds:schemaRef ds:uri="acda0108-78bf-47b1-9f7f-71cd1ada89f5"/>
    <ds:schemaRef ds:uri="http://purl.org/dc/elements/1.1/"/>
    <ds:schemaRef ds:uri="http://schemas.microsoft.com/office/2006/metadata/properties"/>
    <ds:schemaRef ds:uri="http://schemas.microsoft.com/office/infopath/2007/PartnerControls"/>
    <ds:schemaRef ds:uri="http://purl.org/dc/terms/"/>
    <ds:schemaRef ds:uri="2f6a910d-138e-42c1-8e8a-320c1b7cf3f7"/>
    <ds:schemaRef ds:uri="http://schemas.openxmlformats.org/package/2006/metadata/core-properties"/>
    <ds:schemaRef ds:uri="990704a4-ae1d-41d5-bedf-5c5bc0c031d4"/>
    <ds:schemaRef ds:uri="http://www.w3.org/XML/1998/namespace"/>
    <ds:schemaRef ds:uri="http://purl.org/dc/dcmitype/"/>
  </ds:schemaRefs>
</ds:datastoreItem>
</file>

<file path=customXml/itemProps2.xml><?xml version="1.0" encoding="utf-8"?>
<ds:datastoreItem xmlns:ds="http://schemas.openxmlformats.org/officeDocument/2006/customXml" ds:itemID="{E370DA2A-C828-42EE-A188-25D73ABA95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da0108-78bf-47b1-9f7f-71cd1ada89f5"/>
    <ds:schemaRef ds:uri="2f6a910d-138e-42c1-8e8a-320c1b7cf3f7"/>
    <ds:schemaRef ds:uri="990704a4-ae1d-41d5-bedf-5c5bc0c031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79DB9A-2C13-4361-BAAA-BBF904C64B08}">
  <ds:schemaRefs>
    <ds:schemaRef ds:uri="http://schemas.microsoft.com/sharepoint/events"/>
  </ds:schemaRefs>
</ds:datastoreItem>
</file>

<file path=customXml/itemProps4.xml><?xml version="1.0" encoding="utf-8"?>
<ds:datastoreItem xmlns:ds="http://schemas.openxmlformats.org/officeDocument/2006/customXml" ds:itemID="{28F4E809-FEDD-4DAC-908C-47BEF74221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Inhoud </vt:lpstr>
      <vt:lpstr>Tabel 1 Kerntabel</vt:lpstr>
      <vt:lpstr>Tabel 2 Woningequivalenten</vt:lpstr>
      <vt:lpstr>Tabel 3 Aardgas</vt:lpstr>
      <vt:lpstr>Tabel 4 Elektriciteit</vt:lpstr>
      <vt:lpstr>Tabel 5 Warmtelevering</vt:lpstr>
      <vt:lpstr>Tabel 6 directe emissies</vt:lpstr>
      <vt:lpstr>Tabel 7 Investeringen</vt:lpstr>
      <vt:lpstr>Tabel 8 Nationale Kosten</vt:lpstr>
      <vt:lpstr>Tabel 9 warmtelevering in OKA</vt:lpstr>
      <vt:lpstr>Tabel 10 Wijkaanpak woningen</vt:lpstr>
      <vt:lpstr>Tabel 11 Wijkaanpak investering</vt:lpstr>
      <vt:lpstr>Tabel 12 Wijkaanpak energie</vt:lpstr>
      <vt:lpstr>Tabel 13 Wijkaanpak onrend top</vt:lpstr>
      <vt:lpstr>Tabel 14 Wijkaanpak subsidie</vt:lpstr>
      <vt:lpstr>Tabel 15 invest. besp. concept</vt:lpstr>
      <vt:lpstr>'Tabel 14 Wijkaanpak subsidie'!_Ref3198864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Tigchelaar, C. (Casper)</dc:creator>
  <cp:lastModifiedBy>Tigchelaar, C. (Casper)</cp:lastModifiedBy>
  <dcterms:created xsi:type="dcterms:W3CDTF">2019-03-11T08:33:04Z</dcterms:created>
  <dcterms:modified xsi:type="dcterms:W3CDTF">2019-04-18T15:07:05Z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0x010100A35317DCC28344A7B82488658A034A5C0100CEFCBEC4DE3ACC4A861F57DD9732A744</vt:lpwstr>
  </property>
  <property fmtid="{D5CDD505-2E9C-101B-9397-08002B2CF9AE}" pid="3" name="AuthorIds_UIVersion_5">
    <vt:lpwstr>30</vt:lpwstr>
  </property>
  <property fmtid="{D5CDD505-2E9C-101B-9397-08002B2CF9AE}" pid="4" name="TNOC_DocumentClassification">
    <vt:lpwstr>5;#TNO Internal|1a23c89f-ef54-4907-86fd-8242403ff722</vt:lpwstr>
  </property>
  <property fmtid="{D5CDD505-2E9C-101B-9397-08002B2CF9AE}" pid="5" name="TNOC_DocumentType">
    <vt:lpwstr/>
  </property>
  <property fmtid="{D5CDD505-2E9C-101B-9397-08002B2CF9AE}" pid="6" name="TNOC_DocumentCategory">
    <vt:lpwstr/>
  </property>
  <property fmtid="{D5CDD505-2E9C-101B-9397-08002B2CF9AE}" pid="7" name="TNOC_ClusterType">
    <vt:lpwstr>1;#Project|fa11c4c9-105f-402c-bb40-9a56b4989397</vt:lpwstr>
  </property>
  <property fmtid="{D5CDD505-2E9C-101B-9397-08002B2CF9AE}" pid="8" name="TNOC_DocumentSetType">
    <vt:lpwstr/>
  </property>
  <property fmtid="{D5CDD505-2E9C-101B-9397-08002B2CF9AE}" pid="9" name="_dlc_DocIdItemGuid">
    <vt:lpwstr>30765912-9350-4303-99b8-ed7adb644cc9</vt:lpwstr>
  </property>
  <property fmtid="{D5CDD505-2E9C-101B-9397-08002B2CF9AE}" pid="10" name="AuthorIds_UIVersion_6">
    <vt:lpwstr>30</vt:lpwstr>
  </property>
  <property fmtid="{D5CDD505-2E9C-101B-9397-08002B2CF9AE}" pid="11" name="AuthorIds_UIVersion_7">
    <vt:lpwstr>30</vt:lpwstr>
  </property>
  <property fmtid="{D5CDD505-2E9C-101B-9397-08002B2CF9AE}" pid="12" name="AuthorIds_UIVersion_17">
    <vt:lpwstr>30</vt:lpwstr>
  </property>
  <property fmtid="{D5CDD505-2E9C-101B-9397-08002B2CF9AE}" pid="13" name="AuthorIds_UIVersion_22">
    <vt:lpwstr>30</vt:lpwstr>
  </property>
  <property fmtid="{D5CDD505-2E9C-101B-9397-08002B2CF9AE}" pid="14" name="AuthorIds_UIVersion_28">
    <vt:lpwstr>30</vt:lpwstr>
  </property>
  <property fmtid="{D5CDD505-2E9C-101B-9397-08002B2CF9AE}" pid="15" name="AuthorIds_UIVersion_30">
    <vt:lpwstr>30</vt:lpwstr>
  </property>
  <property fmtid="{D5CDD505-2E9C-101B-9397-08002B2CF9AE}" pid="16" name="AuthorIds_UIVersion_46">
    <vt:lpwstr>30</vt:lpwstr>
  </property>
  <property fmtid="{D5CDD505-2E9C-101B-9397-08002B2CF9AE}" pid="17" name="AuthorIds_UIVersion_48">
    <vt:lpwstr>30</vt:lpwstr>
  </property>
  <property fmtid="{D5CDD505-2E9C-101B-9397-08002B2CF9AE}" pid="18" name="AuthorIds_UIVersion_70">
    <vt:lpwstr>30</vt:lpwstr>
  </property>
  <property fmtid="{D5CDD505-2E9C-101B-9397-08002B2CF9AE}" pid="20" name="AuthorIds_UIVersion_2">
    <vt:lpwstr>30</vt:lpwstr>
  </property>
</Properties>
</file>